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<sst xmlns="http://schemas.openxmlformats.org/spreadsheetml/2006/main" count="83" uniqueCount="47">
  <si>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</si>
  <si>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</si>
  <si>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</si>
  <si>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</si>
  <si>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</si>
  <si>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</si>
  <si>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</si>
  <si>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</si>
  <si>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</si>
  <si>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</si>
  <si>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</si>
  <si>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</si>
  <si>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</si>
  <si>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</si>
  <si>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</si>
  <si>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</si>
  <si>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</si>
  <si>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</si>
  <si>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</si>
  <si>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</si>
  <si>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</si>
  <si>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</si>
  <si>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</si>
  <si>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</si>
  <si>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</si>
  <si>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</si>
  <si>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Schöftland</t>
  </si>
  <si>
    <t>Seon-Niederlenz</t>
  </si>
  <si>
    <t>2. Liga</t>
  </si>
  <si>
    <t>Bremgarten</t>
  </si>
  <si>
    <t>Mosnang 1</t>
  </si>
  <si>
    <t>Altdorf</t>
  </si>
  <si>
    <t>Mosnang 2</t>
  </si>
  <si>
    <t>Sandro Koller</t>
  </si>
  <si>
    <t>Manuel Mutti</t>
  </si>
  <si>
    <t>Marc Bürgisser</t>
  </si>
  <si>
    <t>Simon Hintermann</t>
  </si>
  <si>
    <t>Nik Schmid</t>
  </si>
  <si>
    <t>Sa, 20. Dez. 2014 - 16:15 Uhr</t>
  </si>
  <si>
    <t>Sporthalle Schöftland, Spielfeld 2</t>
  </si>
  <si>
    <t>Simon Gamma</t>
  </si>
  <si>
    <t>Sven Lussmann</t>
  </si>
  <si>
    <t>Thomas Dössegger</t>
  </si>
  <si>
    <t>Roger Artho</t>
  </si>
  <si>
    <t xml:space="preserve">Joel Bischofberger </t>
  </si>
  <si>
    <t>Jimmy Schenk</t>
  </si>
  <si>
    <t>Simon Etter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</si>
</sst>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7" fontId="1" fillId="0" borderId="4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1" xfId="0" applyNumberFormat="1" applyFont="1" applyBorder="1" applyAlignment="1">
      <alignment horizontal="left" vertical="center"/>
    </xf>
    <xf numFmtId="177" fontId="1" fillId="0" borderId="42" xfId="0" applyNumberFormat="1" applyFont="1" applyBorder="1" applyAlignment="1">
      <alignment horizontal="left" vertical="center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177" fontId="1" fillId="0" borderId="45" xfId="0" applyNumberFormat="1" applyFont="1" applyBorder="1" applyAlignment="1">
      <alignment horizontal="center"/>
    </xf>
    <xf numFmtId="177" fontId="1" fillId="0" borderId="46" xfId="0" applyNumberFormat="1" applyFont="1" applyBorder="1" applyAlignment="1">
      <alignment horizontal="center"/>
    </xf>
    <xf numFmtId="177" fontId="1" fillId="0" borderId="4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7" fontId="1" fillId="0" borderId="45" xfId="0" applyNumberFormat="1" applyFont="1" applyBorder="1" applyAlignment="1">
      <alignment horizontal="left" vertical="center"/>
    </xf>
    <xf numFmtId="177" fontId="1" fillId="0" borderId="4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25">
      <selection activeCell="B37" sqref="B37:F37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5" t="s">
        <v>25</v>
      </c>
      <c r="B1" s="45"/>
      <c r="C1" s="45"/>
      <c r="D1" s="45"/>
      <c r="E1" s="45"/>
      <c r="F1" s="45"/>
      <c r="G1" s="45"/>
      <c r="H1" s="45"/>
    </row>
    <row r="2" spans="1:8" ht="15.75" customHeight="1">
      <c r="A2" s="26" t="s">
        <v>21</v>
      </c>
      <c r="B2" s="27"/>
      <c r="C2" s="44" t="s">
        <v>28</v>
      </c>
      <c r="D2" s="44"/>
      <c r="E2" s="44"/>
      <c r="F2" s="22"/>
      <c r="G2" s="22"/>
      <c r="H2" s="22"/>
    </row>
    <row r="3" spans="1:5" ht="15">
      <c r="A3" s="26" t="s">
        <v>0</v>
      </c>
      <c r="B3" s="28"/>
      <c r="C3" s="44" t="s">
        <v>38</v>
      </c>
      <c r="D3" s="44"/>
      <c r="E3" s="44"/>
    </row>
    <row r="4" spans="1:5" ht="15">
      <c r="A4" s="28" t="s">
        <v>1</v>
      </c>
      <c r="B4" s="28"/>
      <c r="C4" s="46" t="s">
        <v>39</v>
      </c>
      <c r="D4" s="46"/>
      <c r="E4" s="46"/>
    </row>
    <row r="5" spans="1:2" ht="15">
      <c r="A5" s="28"/>
      <c r="B5" s="28"/>
    </row>
    <row r="7" ht="15.75">
      <c r="A7" s="7" t="s">
        <v>2</v>
      </c>
    </row>
    <row r="8" spans="1:7" ht="15">
      <c r="A8" s="46" t="s">
        <v>30</v>
      </c>
      <c r="B8" s="47"/>
      <c r="C8" s="47"/>
      <c r="D8" s="48" t="str">
        <f>IF(Rapport!D7&gt;"",Rapport!D7&amp;" / "&amp;Rapport!D8,"")</f>
        <v>Sandro Koller / Manuel Mutti</v>
      </c>
      <c r="E8" s="48"/>
      <c r="F8" s="48"/>
      <c r="G8" s="48"/>
    </row>
    <row r="9" spans="1:7" ht="15">
      <c r="A9" s="46" t="s">
        <v>29</v>
      </c>
      <c r="B9" s="47"/>
      <c r="C9" s="47"/>
      <c r="D9" s="48" t="str">
        <f>IF(Rapport!D9&gt;"",Rapport!D9&amp;" / "&amp;Rapport!D10,"")</f>
        <v>Marc Bürgisser / Simon Hintermann</v>
      </c>
      <c r="E9" s="48"/>
      <c r="F9" s="48"/>
      <c r="G9" s="48"/>
    </row>
    <row r="10" spans="1:7" ht="15">
      <c r="A10" s="46" t="s">
        <v>26</v>
      </c>
      <c r="B10" s="47"/>
      <c r="C10" s="47"/>
      <c r="D10" s="48" t="str">
        <f>IF(Rapport!D11&gt;"",Rapport!D11&amp;" / "&amp;Rapport!D12,"")</f>
        <v>Jimmy Schenk / Simon Etter</v>
      </c>
      <c r="E10" s="48"/>
      <c r="F10" s="48"/>
      <c r="G10" s="48"/>
    </row>
    <row r="11" spans="1:7" ht="15">
      <c r="A11" s="46" t="s">
        <v>31</v>
      </c>
      <c r="B11" s="47"/>
      <c r="C11" s="47"/>
      <c r="D11" s="48" t="str">
        <f>IF(Rapport!D13&gt;"",Rapport!D13&amp;" / "&amp;Rapport!D14,"")</f>
        <v>Simon Gamma / Sven Lussmann</v>
      </c>
      <c r="E11" s="48"/>
      <c r="F11" s="48"/>
      <c r="G11" s="48"/>
    </row>
    <row r="12" spans="1:7" ht="15">
      <c r="A12" s="46" t="s">
        <v>27</v>
      </c>
      <c r="B12" s="47"/>
      <c r="C12" s="47"/>
      <c r="D12" s="48" t="str">
        <f>IF(Rapport!D15&gt;"",Rapport!D15&amp;" / "&amp;Rapport!D16,"")</f>
        <v>Nik Schmid / Thomas Dössegger</v>
      </c>
      <c r="E12" s="48"/>
      <c r="F12" s="48"/>
      <c r="G12" s="48"/>
    </row>
    <row r="13" spans="1:7" ht="15">
      <c r="A13" s="46" t="s">
        <v>32</v>
      </c>
      <c r="B13" s="47"/>
      <c r="C13" s="47"/>
      <c r="D13" s="48" t="str">
        <f>IF(Rapport!D17&gt;"",Rapport!D17&amp;" / "&amp;Rapport!D18,"")</f>
        <v>Roger Artho / Joel Bischofberger </v>
      </c>
      <c r="E13" s="48"/>
      <c r="F13" s="48"/>
      <c r="G13" s="48"/>
    </row>
    <row r="14" spans="1:7" ht="15">
      <c r="A14" s="48"/>
      <c r="B14" s="48"/>
      <c r="C14" s="48"/>
      <c r="D14" s="48"/>
      <c r="E14" s="48"/>
      <c r="F14" s="48"/>
      <c r="G14" s="48"/>
    </row>
    <row r="15" ht="15.75">
      <c r="A15" s="7" t="s">
        <v>6</v>
      </c>
    </row>
    <row r="16" spans="1:8" ht="21" customHeight="1">
      <c r="A16" s="3">
        <v>1</v>
      </c>
      <c r="B16" s="49" t="str">
        <f>A8</f>
        <v>Mosnang 1</v>
      </c>
      <c r="C16" s="47"/>
      <c r="D16" s="4" t="s">
        <v>3</v>
      </c>
      <c r="E16" s="24" t="str">
        <f>A13</f>
        <v>Mosnang 2</v>
      </c>
      <c r="F16" s="20">
        <v>3</v>
      </c>
      <c r="G16" s="6" t="s">
        <v>4</v>
      </c>
      <c r="H16" s="20">
        <v>4</v>
      </c>
    </row>
    <row r="17" spans="1:8" ht="21" customHeight="1">
      <c r="A17" s="3">
        <v>2</v>
      </c>
      <c r="B17" s="49" t="str">
        <f>A9</f>
        <v>Bremgarten</v>
      </c>
      <c r="C17" s="47"/>
      <c r="D17" s="4" t="s">
        <v>3</v>
      </c>
      <c r="E17" s="24" t="str">
        <f>A12</f>
        <v>Seon-Niederlenz</v>
      </c>
      <c r="F17" s="21">
        <v>7</v>
      </c>
      <c r="G17" s="6" t="s">
        <v>4</v>
      </c>
      <c r="H17" s="21">
        <v>4</v>
      </c>
    </row>
    <row r="18" spans="1:8" ht="21" customHeight="1">
      <c r="A18" s="3">
        <v>3</v>
      </c>
      <c r="B18" s="49" t="str">
        <f>A10</f>
        <v>Schöftland</v>
      </c>
      <c r="C18" s="47"/>
      <c r="D18" s="4" t="s">
        <v>3</v>
      </c>
      <c r="E18" s="24" t="str">
        <f>A11</f>
        <v>Altdorf</v>
      </c>
      <c r="F18" s="21">
        <v>3</v>
      </c>
      <c r="G18" s="6" t="s">
        <v>4</v>
      </c>
      <c r="H18" s="21">
        <v>4</v>
      </c>
    </row>
    <row r="19" spans="1:8" ht="21" customHeight="1">
      <c r="A19" s="3">
        <v>4</v>
      </c>
      <c r="B19" s="49" t="str">
        <f>A8</f>
        <v>Mosnang 1</v>
      </c>
      <c r="C19" s="47"/>
      <c r="D19" s="4" t="s">
        <v>3</v>
      </c>
      <c r="E19" s="24" t="str">
        <f>A12</f>
        <v>Seon-Niederlenz</v>
      </c>
      <c r="F19" s="21">
        <v>3</v>
      </c>
      <c r="G19" s="6" t="s">
        <v>4</v>
      </c>
      <c r="H19" s="21">
        <v>4</v>
      </c>
    </row>
    <row r="20" spans="1:8" ht="21" customHeight="1">
      <c r="A20" s="3">
        <v>5</v>
      </c>
      <c r="B20" s="49" t="str">
        <f>A10</f>
        <v>Schöftland</v>
      </c>
      <c r="C20" s="47"/>
      <c r="D20" s="4" t="s">
        <v>3</v>
      </c>
      <c r="E20" s="24" t="str">
        <f>A13</f>
        <v>Mosnang 2</v>
      </c>
      <c r="F20" s="21">
        <v>2</v>
      </c>
      <c r="G20" s="6" t="s">
        <v>4</v>
      </c>
      <c r="H20" s="21">
        <v>6</v>
      </c>
    </row>
    <row r="21" spans="1:8" ht="21" customHeight="1">
      <c r="A21" s="3">
        <v>6</v>
      </c>
      <c r="B21" s="49" t="str">
        <f>A9</f>
        <v>Bremgarten</v>
      </c>
      <c r="C21" s="47"/>
      <c r="D21" s="4" t="s">
        <v>3</v>
      </c>
      <c r="E21" s="24" t="str">
        <f>A11</f>
        <v>Altdorf</v>
      </c>
      <c r="F21" s="21">
        <v>2</v>
      </c>
      <c r="G21" s="6" t="s">
        <v>4</v>
      </c>
      <c r="H21" s="21">
        <v>0</v>
      </c>
    </row>
    <row r="22" spans="1:8" ht="21" customHeight="1">
      <c r="A22" s="3">
        <v>7</v>
      </c>
      <c r="B22" s="49" t="str">
        <f>A12</f>
        <v>Seon-Niederlenz</v>
      </c>
      <c r="C22" s="47"/>
      <c r="D22" s="4" t="s">
        <v>3</v>
      </c>
      <c r="E22" s="24" t="str">
        <f>A13</f>
        <v>Mosnang 2</v>
      </c>
      <c r="F22" s="21">
        <v>2</v>
      </c>
      <c r="G22" s="6" t="s">
        <v>4</v>
      </c>
      <c r="H22" s="21">
        <v>4</v>
      </c>
    </row>
    <row r="23" spans="1:8" ht="21" customHeight="1">
      <c r="A23" s="3">
        <v>8</v>
      </c>
      <c r="B23" s="49" t="str">
        <f>A8</f>
        <v>Mosnang 1</v>
      </c>
      <c r="C23" s="47"/>
      <c r="D23" s="4" t="s">
        <v>3</v>
      </c>
      <c r="E23" s="24" t="str">
        <f>A11</f>
        <v>Altdorf</v>
      </c>
      <c r="F23" s="21">
        <v>5</v>
      </c>
      <c r="G23" s="6" t="s">
        <v>4</v>
      </c>
      <c r="H23" s="21">
        <v>1</v>
      </c>
    </row>
    <row r="24" spans="1:8" ht="21" customHeight="1">
      <c r="A24" s="3">
        <v>9</v>
      </c>
      <c r="B24" s="49" t="str">
        <f>A9</f>
        <v>Bremgarten</v>
      </c>
      <c r="C24" s="47"/>
      <c r="D24" s="4" t="s">
        <v>3</v>
      </c>
      <c r="E24" s="24" t="str">
        <f>A10</f>
        <v>Schöftland</v>
      </c>
      <c r="F24" s="21">
        <v>5</v>
      </c>
      <c r="G24" s="6" t="s">
        <v>4</v>
      </c>
      <c r="H24" s="21">
        <v>2</v>
      </c>
    </row>
    <row r="25" spans="1:8" ht="21" customHeight="1">
      <c r="A25" s="3">
        <v>10</v>
      </c>
      <c r="B25" s="49" t="str">
        <f>A11</f>
        <v>Altdorf</v>
      </c>
      <c r="C25" s="47"/>
      <c r="D25" s="4" t="s">
        <v>3</v>
      </c>
      <c r="E25" s="24" t="str">
        <f>A12</f>
        <v>Seon-Niederlenz</v>
      </c>
      <c r="F25" s="21">
        <v>4</v>
      </c>
      <c r="G25" s="6" t="s">
        <v>4</v>
      </c>
      <c r="H25" s="21">
        <v>5</v>
      </c>
    </row>
    <row r="26" spans="1:8" ht="21" customHeight="1">
      <c r="A26" s="3">
        <v>11</v>
      </c>
      <c r="B26" s="49" t="str">
        <f>A9</f>
        <v>Bremgarten</v>
      </c>
      <c r="C26" s="47"/>
      <c r="D26" s="4" t="s">
        <v>3</v>
      </c>
      <c r="E26" s="24" t="str">
        <f>A13</f>
        <v>Mosnang 2</v>
      </c>
      <c r="F26" s="21">
        <v>7</v>
      </c>
      <c r="G26" s="6" t="s">
        <v>4</v>
      </c>
      <c r="H26" s="21">
        <v>3</v>
      </c>
    </row>
    <row r="27" spans="1:8" ht="21" customHeight="1">
      <c r="A27" s="3">
        <v>12</v>
      </c>
      <c r="B27" s="49" t="str">
        <f>A8</f>
        <v>Mosnang 1</v>
      </c>
      <c r="C27" s="47"/>
      <c r="D27" s="4" t="s">
        <v>3</v>
      </c>
      <c r="E27" s="24" t="str">
        <f>A10</f>
        <v>Schöftland</v>
      </c>
      <c r="F27" s="21">
        <v>5</v>
      </c>
      <c r="G27" s="6" t="s">
        <v>4</v>
      </c>
      <c r="H27" s="21">
        <v>2</v>
      </c>
    </row>
    <row r="28" spans="1:8" ht="21" customHeight="1">
      <c r="A28" s="3">
        <v>13</v>
      </c>
      <c r="B28" s="49" t="str">
        <f>A11</f>
        <v>Altdorf</v>
      </c>
      <c r="C28" s="47"/>
      <c r="D28" s="4" t="s">
        <v>3</v>
      </c>
      <c r="E28" s="24" t="str">
        <f>A13</f>
        <v>Mosnang 2</v>
      </c>
      <c r="F28" s="21">
        <v>2</v>
      </c>
      <c r="G28" s="6" t="s">
        <v>4</v>
      </c>
      <c r="H28" s="21">
        <v>3</v>
      </c>
    </row>
    <row r="29" spans="1:8" ht="21" customHeight="1">
      <c r="A29" s="3">
        <v>14</v>
      </c>
      <c r="B29" s="49" t="str">
        <f>A10</f>
        <v>Schöftland</v>
      </c>
      <c r="C29" s="47"/>
      <c r="D29" s="4" t="s">
        <v>3</v>
      </c>
      <c r="E29" s="24" t="str">
        <f>A12</f>
        <v>Seon-Niederlenz</v>
      </c>
      <c r="F29" s="21">
        <v>2</v>
      </c>
      <c r="G29" s="6" t="s">
        <v>4</v>
      </c>
      <c r="H29" s="21">
        <v>4</v>
      </c>
    </row>
    <row r="30" spans="1:8" ht="21" customHeight="1">
      <c r="A30" s="3">
        <v>15</v>
      </c>
      <c r="B30" s="49" t="str">
        <f>A8</f>
        <v>Mosnang 1</v>
      </c>
      <c r="C30" s="47"/>
      <c r="D30" s="4" t="s">
        <v>3</v>
      </c>
      <c r="E30" s="24" t="str">
        <f>A9</f>
        <v>Bremgarten</v>
      </c>
      <c r="F30" s="21">
        <v>2</v>
      </c>
      <c r="G30" s="6" t="s">
        <v>4</v>
      </c>
      <c r="H30" s="21">
        <v>3</v>
      </c>
    </row>
    <row r="31" ht="15">
      <c r="A31" s="3"/>
    </row>
    <row r="32" ht="15.75">
      <c r="A32" s="7" t="s">
        <v>5</v>
      </c>
    </row>
    <row r="33" spans="1:9" ht="21" customHeight="1">
      <c r="A33" s="3">
        <f>Rapport!T22</f>
        <v>1</v>
      </c>
      <c r="B33" s="50" t="str">
        <f>Rapport!U22</f>
        <v>Bremgarten</v>
      </c>
      <c r="C33" s="51"/>
      <c r="D33" s="51"/>
      <c r="E33" s="51"/>
      <c r="F33" s="51"/>
      <c r="G33" s="8"/>
      <c r="H33" s="5" t="str">
        <f>IF(B33&gt;"",Rapport!Y22&amp;" "&amp;Rangtabelle!I11,"")</f>
        <v>15 </v>
      </c>
      <c r="I33" s="8"/>
    </row>
    <row r="34" spans="1:9" ht="21" customHeight="1">
      <c r="A34" s="3">
        <f>Rapport!T23</f>
        <v>2</v>
      </c>
      <c r="B34" s="52" t="str">
        <f>Rapport!U23</f>
        <v>Mosnang 2</v>
      </c>
      <c r="C34" s="53"/>
      <c r="D34" s="53"/>
      <c r="E34" s="53"/>
      <c r="F34" s="53"/>
      <c r="G34" s="8"/>
      <c r="H34" s="5" t="str">
        <f>IF(B34&gt;"",Rapport!Y23&amp;" "&amp;Rangtabelle!I12,"")</f>
        <v>12 </v>
      </c>
      <c r="I34" s="8"/>
    </row>
    <row r="35" spans="1:9" ht="21" customHeight="1">
      <c r="A35" s="3">
        <f>Rapport!T24</f>
        <v>3</v>
      </c>
      <c r="B35" s="52" t="str">
        <f>Rapport!U24</f>
        <v>Seon-Niederlenz</v>
      </c>
      <c r="C35" s="53"/>
      <c r="D35" s="53"/>
      <c r="E35" s="53"/>
      <c r="F35" s="53"/>
      <c r="G35" s="8"/>
      <c r="H35" s="5" t="str">
        <f>IF(B35&gt;"",Rapport!Y24&amp;" "&amp;Rangtabelle!I13,"")</f>
        <v>9 </v>
      </c>
      <c r="I35" s="8"/>
    </row>
    <row r="36" spans="1:9" ht="21" customHeight="1">
      <c r="A36" s="3">
        <f>Rapport!T25</f>
        <v>4</v>
      </c>
      <c r="B36" s="52" t="str">
        <f>Rapport!U25</f>
        <v>Mosnang 1</v>
      </c>
      <c r="C36" s="53"/>
      <c r="D36" s="53"/>
      <c r="E36" s="53"/>
      <c r="F36" s="53"/>
      <c r="G36" s="8"/>
      <c r="H36" s="5" t="str">
        <f>IF(B36&gt;"",Rapport!Y25&amp;" "&amp;Rangtabelle!I14,"")</f>
        <v>6 </v>
      </c>
      <c r="I36" s="8"/>
    </row>
    <row r="37" spans="1:9" ht="21" customHeight="1">
      <c r="A37" s="3">
        <f>Rapport!T26</f>
        <v>5</v>
      </c>
      <c r="B37" s="52" t="str">
        <f>Rapport!U26</f>
        <v>Altdorf</v>
      </c>
      <c r="C37" s="53"/>
      <c r="D37" s="53"/>
      <c r="E37" s="53"/>
      <c r="F37" s="53"/>
      <c r="G37" s="8"/>
      <c r="H37" s="5" t="str">
        <f>IF(B37&gt;"",Rapport!Y26&amp;" "&amp;Rangtabelle!I15,"")</f>
        <v>3 </v>
      </c>
      <c r="I37" s="8"/>
    </row>
    <row r="38" spans="1:9" ht="21" customHeight="1">
      <c r="A38" s="3">
        <f>Rapport!T27</f>
        <v>6</v>
      </c>
      <c r="B38" s="52" t="str">
        <f>Rapport!U27</f>
        <v>Schöftland</v>
      </c>
      <c r="C38" s="53"/>
      <c r="D38" s="53"/>
      <c r="E38" s="53"/>
      <c r="F38" s="53"/>
      <c r="G38" s="8"/>
      <c r="H38" s="5" t="str">
        <f>IF(B38&gt;"",Rapport!Y27&amp;" "&amp;Rangtabelle!I16,"")</f>
        <v>0 </v>
      </c>
      <c r="I38" s="8"/>
    </row>
  </sheetData>
  <sheetProtection sheet="1"/>
  <mergeCells count="39">
    <mergeCell ref="B34:F34"/>
    <mergeCell ref="B35:F35"/>
    <mergeCell ref="B36:F36"/>
    <mergeCell ref="B37:F37"/>
    <mergeCell ref="B38:F38"/>
    <mergeCell ref="B26:C26"/>
    <mergeCell ref="B27:C27"/>
    <mergeCell ref="B28:C28"/>
    <mergeCell ref="B29:C29"/>
    <mergeCell ref="B30:C30"/>
    <mergeCell ref="B33:F33"/>
    <mergeCell ref="B20:C20"/>
    <mergeCell ref="B21:C21"/>
    <mergeCell ref="B22:C22"/>
    <mergeCell ref="B23:C23"/>
    <mergeCell ref="B24:C24"/>
    <mergeCell ref="B25:C25"/>
    <mergeCell ref="D13:G13"/>
    <mergeCell ref="D14:G14"/>
    <mergeCell ref="B16:C16"/>
    <mergeCell ref="B17:C17"/>
    <mergeCell ref="B18:C18"/>
    <mergeCell ref="B19:C1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C3:E3"/>
    <mergeCell ref="A1:H1"/>
    <mergeCell ref="C2:E2"/>
    <mergeCell ref="C4:E4"/>
    <mergeCell ref="A8:C8"/>
    <mergeCell ref="A9:C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13" sqref="D13:G13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4" t="str">
        <f>Spielplan!A1</f>
        <v>Weihnachts-Turnier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ht="15.75" customHeight="1">
      <c r="A2" s="2" t="s">
        <v>21</v>
      </c>
      <c r="B2" s="22"/>
      <c r="C2" s="77" t="str">
        <f>Spielplan!C2</f>
        <v>2. Liga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20. Dez. 2014 - 16:15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Schöftland, Spielfeld 2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.75" thickBot="1"/>
    <row r="6" spans="4:24" ht="15.7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5" t="str">
        <f>A22</f>
        <v>Mosnang 1</v>
      </c>
      <c r="B7" s="76"/>
      <c r="C7" s="76"/>
      <c r="D7" s="68" t="s">
        <v>33</v>
      </c>
      <c r="E7" s="69"/>
      <c r="F7" s="69"/>
      <c r="G7" s="70"/>
      <c r="H7" s="37"/>
      <c r="I7" s="36"/>
      <c r="J7" s="57">
        <f ca="1">IF(INDIRECT("Spielplan!F"&amp;15+J$6)&lt;&gt;"",INDIRECT("Spielplan!F"&amp;15+J$6),"")</f>
        <v>3</v>
      </c>
      <c r="K7" s="54"/>
      <c r="L7" s="54"/>
      <c r="M7" s="57">
        <f ca="1">IF(INDIRECT("Spielplan!F"&amp;15+M$6)&lt;&gt;"",INDIRECT("Spielplan!F"&amp;15+M$6),"")</f>
        <v>3</v>
      </c>
      <c r="N7" s="54"/>
      <c r="O7" s="54"/>
      <c r="P7" s="54"/>
      <c r="Q7" s="57">
        <f ca="1">IF(INDIRECT("Spielplan!F"&amp;15+Q$6)&lt;&gt;"",INDIRECT("Spielplan!F"&amp;15+Q$6),"")</f>
        <v>5</v>
      </c>
      <c r="R7" s="54"/>
      <c r="S7" s="54"/>
      <c r="T7" s="54"/>
      <c r="U7" s="57">
        <f ca="1">IF(INDIRECT("Spielplan!F"&amp;15+U$6)&lt;&gt;"",INDIRECT("Spielplan!F"&amp;15+U$6),"")</f>
        <v>5</v>
      </c>
      <c r="V7" s="54"/>
      <c r="W7" s="54"/>
      <c r="X7" s="57">
        <f ca="1">IF(INDIRECT("Spielplan!F"&amp;15+X$6)&lt;&gt;"",INDIRECT("Spielplan!F"&amp;15+X$6),"")</f>
        <v>2</v>
      </c>
    </row>
    <row r="8" spans="1:24" ht="15.75" thickBot="1">
      <c r="A8" s="64"/>
      <c r="B8" s="65"/>
      <c r="C8" s="65"/>
      <c r="D8" s="59" t="s">
        <v>34</v>
      </c>
      <c r="E8" s="60"/>
      <c r="F8" s="60"/>
      <c r="G8" s="61"/>
      <c r="H8" s="39"/>
      <c r="I8" s="38"/>
      <c r="J8" s="58"/>
      <c r="K8" s="55"/>
      <c r="L8" s="55"/>
      <c r="M8" s="58"/>
      <c r="N8" s="55"/>
      <c r="O8" s="55"/>
      <c r="P8" s="56"/>
      <c r="Q8" s="58"/>
      <c r="R8" s="55"/>
      <c r="S8" s="56"/>
      <c r="T8" s="55"/>
      <c r="U8" s="58"/>
      <c r="V8" s="55"/>
      <c r="W8" s="55"/>
      <c r="X8" s="58"/>
    </row>
    <row r="9" spans="1:24" ht="15">
      <c r="A9" s="75" t="str">
        <f>D22</f>
        <v>Bremgarten</v>
      </c>
      <c r="B9" s="76"/>
      <c r="C9" s="76"/>
      <c r="D9" s="68" t="s">
        <v>35</v>
      </c>
      <c r="E9" s="69"/>
      <c r="F9" s="69"/>
      <c r="G9" s="70"/>
      <c r="H9" s="37"/>
      <c r="I9" s="36"/>
      <c r="J9" s="54"/>
      <c r="K9" s="57">
        <f ca="1">IF(INDIRECT("Spielplan!F"&amp;15+K$6)&lt;&gt;"",INDIRECT("Spielplan!F"&amp;15+K$6),"")</f>
        <v>7</v>
      </c>
      <c r="L9" s="54"/>
      <c r="M9" s="54"/>
      <c r="N9" s="54"/>
      <c r="O9" s="57">
        <f ca="1">IF(INDIRECT("Spielplan!F"&amp;15+O$6)&lt;&gt;"",INDIRECT("Spielplan!F"&amp;15+O$6),"")</f>
        <v>2</v>
      </c>
      <c r="P9" s="54"/>
      <c r="Q9" s="54"/>
      <c r="R9" s="57">
        <f ca="1">IF(INDIRECT("Spielplan!F"&amp;15+R$6)&lt;&gt;"",INDIRECT("Spielplan!F"&amp;15+R$6),"")</f>
        <v>5</v>
      </c>
      <c r="S9" s="54"/>
      <c r="T9" s="57">
        <f ca="1">IF(INDIRECT("Spielplan!F"&amp;15+T$6)&lt;&gt;"",INDIRECT("Spielplan!F"&amp;15+T$6),"")</f>
        <v>7</v>
      </c>
      <c r="U9" s="54"/>
      <c r="V9" s="54"/>
      <c r="W9" s="54"/>
      <c r="X9" s="57">
        <f ca="1">IF(INDIRECT("Spielplan!H"&amp;15+X$6)&lt;&gt;"",INDIRECT("Spielplan!H"&amp;15+X$6),"")</f>
        <v>3</v>
      </c>
    </row>
    <row r="10" spans="1:24" ht="15.75" thickBot="1">
      <c r="A10" s="66"/>
      <c r="B10" s="67"/>
      <c r="C10" s="67"/>
      <c r="D10" s="59" t="s">
        <v>36</v>
      </c>
      <c r="E10" s="60"/>
      <c r="F10" s="60"/>
      <c r="G10" s="61"/>
      <c r="H10" s="39"/>
      <c r="I10" s="38"/>
      <c r="J10" s="55"/>
      <c r="K10" s="58"/>
      <c r="L10" s="55"/>
      <c r="M10" s="55"/>
      <c r="N10" s="56"/>
      <c r="O10" s="58"/>
      <c r="P10" s="55"/>
      <c r="Q10" s="56"/>
      <c r="R10" s="58"/>
      <c r="S10" s="56"/>
      <c r="T10" s="58"/>
      <c r="U10" s="55"/>
      <c r="V10" s="56"/>
      <c r="W10" s="55"/>
      <c r="X10" s="58"/>
    </row>
    <row r="11" spans="1:24" ht="15">
      <c r="A11" s="75" t="str">
        <f>G22</f>
        <v>Schöftland</v>
      </c>
      <c r="B11" s="76"/>
      <c r="C11" s="76"/>
      <c r="D11" s="68" t="s">
        <v>45</v>
      </c>
      <c r="E11" s="69"/>
      <c r="F11" s="69"/>
      <c r="G11" s="70"/>
      <c r="H11" s="37"/>
      <c r="I11" s="36"/>
      <c r="J11" s="54"/>
      <c r="K11" s="54"/>
      <c r="L11" s="57">
        <f ca="1">IF(INDIRECT("Spielplan!F"&amp;15+L$6)&lt;&gt;"",INDIRECT("Spielplan!F"&amp;15+L$6),"")</f>
        <v>3</v>
      </c>
      <c r="M11" s="54"/>
      <c r="N11" s="57">
        <f ca="1">IF(INDIRECT("Spielplan!F"&amp;15+N$6)&lt;&gt;"",INDIRECT("Spielplan!F"&amp;15+N$6),"")</f>
        <v>2</v>
      </c>
      <c r="O11" s="54"/>
      <c r="P11" s="54"/>
      <c r="Q11" s="54"/>
      <c r="R11" s="57">
        <f ca="1">IF(INDIRECT("Spielplan!H"&amp;15+R$6)&lt;&gt;"",INDIRECT("Spielplan!H"&amp;15+R$6),"")</f>
        <v>2</v>
      </c>
      <c r="S11" s="54"/>
      <c r="T11" s="54"/>
      <c r="U11" s="57">
        <f ca="1">IF(INDIRECT("Spielplan!H"&amp;15+U$6)&lt;&gt;"",INDIRECT("Spielplan!H"&amp;15+U$6),"")</f>
        <v>2</v>
      </c>
      <c r="V11" s="54"/>
      <c r="W11" s="57">
        <f ca="1">IF(INDIRECT("Spielplan!F"&amp;15+W$6)&lt;&gt;"",INDIRECT("Spielplan!F"&amp;15+W$6),"")</f>
        <v>2</v>
      </c>
      <c r="X11" s="54"/>
    </row>
    <row r="12" spans="1:24" ht="15.75" thickBot="1">
      <c r="A12" s="66"/>
      <c r="B12" s="67"/>
      <c r="C12" s="67"/>
      <c r="D12" s="59" t="s">
        <v>46</v>
      </c>
      <c r="E12" s="60"/>
      <c r="F12" s="60"/>
      <c r="G12" s="61"/>
      <c r="H12" s="39"/>
      <c r="I12" s="38"/>
      <c r="J12" s="55"/>
      <c r="K12" s="56"/>
      <c r="L12" s="58"/>
      <c r="M12" s="56"/>
      <c r="N12" s="58"/>
      <c r="O12" s="56"/>
      <c r="P12" s="55"/>
      <c r="Q12" s="55"/>
      <c r="R12" s="58"/>
      <c r="S12" s="55"/>
      <c r="T12" s="56"/>
      <c r="U12" s="58"/>
      <c r="V12" s="55"/>
      <c r="W12" s="58"/>
      <c r="X12" s="55"/>
    </row>
    <row r="13" spans="1:24" ht="15">
      <c r="A13" s="64" t="str">
        <f>J22</f>
        <v>Altdorf</v>
      </c>
      <c r="B13" s="65"/>
      <c r="C13" s="65"/>
      <c r="D13" s="68" t="s">
        <v>40</v>
      </c>
      <c r="E13" s="69"/>
      <c r="F13" s="69"/>
      <c r="G13" s="70"/>
      <c r="H13" s="37"/>
      <c r="I13" s="36"/>
      <c r="J13" s="54"/>
      <c r="K13" s="54"/>
      <c r="L13" s="57">
        <f ca="1">IF(INDIRECT("Spielplan!H"&amp;15+L$6)&lt;&gt;"",INDIRECT("Spielplan!H"&amp;15+L$6),"")</f>
        <v>4</v>
      </c>
      <c r="M13" s="54"/>
      <c r="N13" s="54"/>
      <c r="O13" s="57">
        <f ca="1">IF(INDIRECT("Spielplan!H"&amp;15+O$6)&lt;&gt;"",INDIRECT("Spielplan!H"&amp;15+O$6),"")</f>
        <v>0</v>
      </c>
      <c r="P13" s="54"/>
      <c r="Q13" s="57">
        <f ca="1">IF(INDIRECT("Spielplan!H"&amp;15+Q$6)&lt;&gt;"",INDIRECT("Spielplan!H"&amp;15+Q$6),"")</f>
        <v>1</v>
      </c>
      <c r="R13" s="54"/>
      <c r="S13" s="57">
        <f ca="1">IF(INDIRECT("Spielplan!F"&amp;15+S$6)&lt;&gt;"",INDIRECT("Spielplan!F"&amp;15+S$6),"")</f>
        <v>4</v>
      </c>
      <c r="T13" s="54"/>
      <c r="U13" s="54"/>
      <c r="V13" s="57">
        <f ca="1">IF(INDIRECT("Spielplan!F"&amp;15+V$6)&lt;&gt;"",INDIRECT("Spielplan!F"&amp;15+V$6),"")</f>
        <v>2</v>
      </c>
      <c r="W13" s="54"/>
      <c r="X13" s="54"/>
    </row>
    <row r="14" spans="1:24" ht="15.75" thickBot="1">
      <c r="A14" s="66"/>
      <c r="B14" s="67"/>
      <c r="C14" s="67"/>
      <c r="D14" s="59" t="s">
        <v>41</v>
      </c>
      <c r="E14" s="60"/>
      <c r="F14" s="60"/>
      <c r="G14" s="61"/>
      <c r="H14" s="39"/>
      <c r="I14" s="38"/>
      <c r="J14" s="55"/>
      <c r="K14" s="55"/>
      <c r="L14" s="58"/>
      <c r="M14" s="55"/>
      <c r="N14" s="56"/>
      <c r="O14" s="58"/>
      <c r="P14" s="56"/>
      <c r="Q14" s="58"/>
      <c r="R14" s="56"/>
      <c r="S14" s="58"/>
      <c r="T14" s="55"/>
      <c r="U14" s="56"/>
      <c r="V14" s="58"/>
      <c r="W14" s="56"/>
      <c r="X14" s="55"/>
    </row>
    <row r="15" spans="1:24" ht="15">
      <c r="A15" s="64" t="str">
        <f>M22</f>
        <v>Seon-Niederlenz</v>
      </c>
      <c r="B15" s="65"/>
      <c r="C15" s="65"/>
      <c r="D15" s="68" t="s">
        <v>37</v>
      </c>
      <c r="E15" s="69"/>
      <c r="F15" s="69"/>
      <c r="G15" s="70"/>
      <c r="H15" s="37"/>
      <c r="I15" s="36"/>
      <c r="J15" s="54"/>
      <c r="K15" s="57">
        <f ca="1">IF(INDIRECT("Spielplan!H"&amp;15+K$6)&lt;&gt;"",INDIRECT("Spielplan!H"&amp;15+K$6),"")</f>
        <v>4</v>
      </c>
      <c r="L15" s="54"/>
      <c r="M15" s="57">
        <f ca="1">IF(INDIRECT("Spielplan!H"&amp;15+M$6)&lt;&gt;"",INDIRECT("Spielplan!H"&amp;15+M$6),"")</f>
        <v>4</v>
      </c>
      <c r="N15" s="54"/>
      <c r="O15" s="54"/>
      <c r="P15" s="57">
        <f ca="1">IF(INDIRECT("Spielplan!F"&amp;15+P$6)&lt;&gt;"",INDIRECT("Spielplan!F"&amp;15+P$6),"")</f>
        <v>2</v>
      </c>
      <c r="Q15" s="54"/>
      <c r="R15" s="54"/>
      <c r="S15" s="57">
        <f ca="1">IF(INDIRECT("Spielplan!H"&amp;15+S$6)&lt;&gt;"",INDIRECT("Spielplan!H"&amp;15+S$6),"")</f>
        <v>5</v>
      </c>
      <c r="T15" s="54"/>
      <c r="U15" s="54"/>
      <c r="V15" s="54"/>
      <c r="W15" s="57">
        <f ca="1">IF(INDIRECT("Spielplan!H"&amp;15+W$6)&lt;&gt;"",INDIRECT("Spielplan!H"&amp;15+W$6),"")</f>
        <v>4</v>
      </c>
      <c r="X15" s="54"/>
    </row>
    <row r="16" spans="1:24" ht="15.75" thickBot="1">
      <c r="A16" s="66"/>
      <c r="B16" s="67"/>
      <c r="C16" s="67"/>
      <c r="D16" s="59" t="s">
        <v>42</v>
      </c>
      <c r="E16" s="60"/>
      <c r="F16" s="60"/>
      <c r="G16" s="61"/>
      <c r="H16" s="39"/>
      <c r="I16" s="38"/>
      <c r="J16" s="56"/>
      <c r="K16" s="58"/>
      <c r="L16" s="56"/>
      <c r="M16" s="58"/>
      <c r="N16" s="55"/>
      <c r="O16" s="56"/>
      <c r="P16" s="58"/>
      <c r="Q16" s="56"/>
      <c r="R16" s="55"/>
      <c r="S16" s="58"/>
      <c r="T16" s="56"/>
      <c r="U16" s="55"/>
      <c r="V16" s="56"/>
      <c r="W16" s="58"/>
      <c r="X16" s="55"/>
    </row>
    <row r="17" spans="1:24" ht="15">
      <c r="A17" s="64" t="str">
        <f>P22</f>
        <v>Mosnang 2</v>
      </c>
      <c r="B17" s="65"/>
      <c r="C17" s="65"/>
      <c r="D17" s="68" t="s">
        <v>43</v>
      </c>
      <c r="E17" s="69"/>
      <c r="F17" s="69"/>
      <c r="G17" s="70"/>
      <c r="H17" s="37"/>
      <c r="I17" s="36"/>
      <c r="J17" s="57">
        <f ca="1">IF(INDIRECT("Spielplan!H"&amp;15+J$6)&lt;&gt;"",INDIRECT("Spielplan!H"&amp;15+J$6),"")</f>
        <v>4</v>
      </c>
      <c r="K17" s="54"/>
      <c r="L17" s="54"/>
      <c r="M17" s="54"/>
      <c r="N17" s="57">
        <f ca="1">IF(INDIRECT("Spielplan!H"&amp;15+N$6)&lt;&gt;"",INDIRECT("Spielplan!H"&amp;15+N$6),"")</f>
        <v>6</v>
      </c>
      <c r="O17" s="54"/>
      <c r="P17" s="57">
        <f ca="1">IF(INDIRECT("Spielplan!H"&amp;15+P$6)&lt;&gt;"",INDIRECT("Spielplan!H"&amp;15+P$6),"")</f>
        <v>4</v>
      </c>
      <c r="Q17" s="54"/>
      <c r="R17" s="54"/>
      <c r="S17" s="54"/>
      <c r="T17" s="57">
        <f ca="1">IF(INDIRECT("Spielplan!H"&amp;15+T$6)&lt;&gt;"",INDIRECT("Spielplan!H"&amp;15+T$6),"")</f>
        <v>3</v>
      </c>
      <c r="U17" s="54"/>
      <c r="V17" s="57">
        <f ca="1">IF(INDIRECT("Spielplan!H"&amp;15+V$6)&lt;&gt;"",INDIRECT("Spielplan!H"&amp;15+V$6),"")</f>
        <v>3</v>
      </c>
      <c r="W17" s="54"/>
      <c r="X17" s="54"/>
    </row>
    <row r="18" spans="1:24" ht="15.75" thickBot="1">
      <c r="A18" s="66"/>
      <c r="B18" s="67"/>
      <c r="C18" s="67"/>
      <c r="D18" s="59" t="s">
        <v>44</v>
      </c>
      <c r="E18" s="60"/>
      <c r="F18" s="60"/>
      <c r="G18" s="61"/>
      <c r="H18" s="39"/>
      <c r="I18" s="38"/>
      <c r="J18" s="58"/>
      <c r="K18" s="55"/>
      <c r="L18" s="56"/>
      <c r="M18" s="55"/>
      <c r="N18" s="58"/>
      <c r="O18" s="56"/>
      <c r="P18" s="58"/>
      <c r="Q18" s="56"/>
      <c r="R18" s="55"/>
      <c r="S18" s="55"/>
      <c r="T18" s="58"/>
      <c r="U18" s="55"/>
      <c r="V18" s="58"/>
      <c r="W18" s="55"/>
      <c r="X18" s="55"/>
    </row>
    <row r="21" ht="15.75" thickBot="1"/>
    <row r="22" spans="1:26" ht="15.75" thickBot="1">
      <c r="A22" s="71" t="str">
        <f>Spielplan!A8:B8</f>
        <v>Mosnang 1</v>
      </c>
      <c r="B22" s="72"/>
      <c r="C22" s="73"/>
      <c r="D22" s="71" t="str">
        <f>Spielplan!A9</f>
        <v>Bremgarten</v>
      </c>
      <c r="E22" s="72"/>
      <c r="F22" s="73"/>
      <c r="G22" s="71" t="str">
        <f>Spielplan!A10</f>
        <v>Schöftland</v>
      </c>
      <c r="H22" s="72"/>
      <c r="I22" s="73"/>
      <c r="J22" s="71" t="str">
        <f>Spielplan!A11</f>
        <v>Altdorf</v>
      </c>
      <c r="K22" s="72"/>
      <c r="L22" s="73"/>
      <c r="M22" s="71" t="str">
        <f>Spielplan!A12</f>
        <v>Seon-Niederlenz</v>
      </c>
      <c r="N22" s="72"/>
      <c r="O22" s="73"/>
      <c r="P22" s="78" t="str">
        <f>Spielplan!A13</f>
        <v>Mosnang 2</v>
      </c>
      <c r="Q22" s="79"/>
      <c r="R22" s="80"/>
      <c r="T22" s="3">
        <f>Rangtabelle!K11</f>
        <v>1</v>
      </c>
      <c r="U22" s="24" t="str">
        <f>Rangtabelle!D11</f>
        <v>Bremgarten</v>
      </c>
      <c r="X22" s="24"/>
      <c r="Y22" s="25">
        <f>Rangtabelle!E11</f>
        <v>15</v>
      </c>
      <c r="Z22" s="24">
        <f>IF(U22&gt;"",Rangtabelle!I11,"")</f>
      </c>
    </row>
    <row r="23" spans="1:26" ht="21" customHeight="1">
      <c r="A23" s="10">
        <f>J7</f>
        <v>3</v>
      </c>
      <c r="B23" s="11">
        <f>J17</f>
        <v>4</v>
      </c>
      <c r="C23" s="12">
        <f>IF(A23&lt;&gt;"",IF(A23&gt;B23,3,IF(A23=B23,1,0)),"")</f>
        <v>0</v>
      </c>
      <c r="D23" s="10">
        <f>K9</f>
        <v>7</v>
      </c>
      <c r="E23" s="11">
        <f>K15</f>
        <v>4</v>
      </c>
      <c r="F23" s="12">
        <f>IF(D23&lt;&gt;"",IF(D23&gt;E23,3,IF(D23=E23,1,0)),"")</f>
        <v>3</v>
      </c>
      <c r="G23" s="10">
        <f>L11</f>
        <v>3</v>
      </c>
      <c r="H23" s="11">
        <f>L13</f>
        <v>4</v>
      </c>
      <c r="I23" s="12">
        <f>IF(G23&lt;&gt;"",IF(G23&gt;H23,3,IF(G23=H23,1,0)),"")</f>
        <v>0</v>
      </c>
      <c r="J23" s="10">
        <f>L13</f>
        <v>4</v>
      </c>
      <c r="K23" s="11">
        <f>L11</f>
        <v>3</v>
      </c>
      <c r="L23" s="12">
        <f>IF(J23&lt;&gt;"",IF(J23&gt;K23,3,IF(J23=K23,1,0)),"")</f>
        <v>3</v>
      </c>
      <c r="M23" s="10">
        <f>K15</f>
        <v>4</v>
      </c>
      <c r="N23" s="11">
        <f>K9</f>
        <v>7</v>
      </c>
      <c r="O23" s="12">
        <f>IF(M23&lt;&gt;"",IF(M23&gt;N23,3,IF(M23=N23,1,0)),"")</f>
        <v>0</v>
      </c>
      <c r="P23" s="10">
        <f>J17</f>
        <v>4</v>
      </c>
      <c r="Q23" s="11">
        <f>J7</f>
        <v>3</v>
      </c>
      <c r="R23" s="12">
        <f>IF(P23&lt;&gt;"",IF(P23&gt;Q23,3,IF(P23=Q23,1,0)),"")</f>
        <v>3</v>
      </c>
      <c r="T23" s="3">
        <f>Rangtabelle!K12</f>
        <v>2</v>
      </c>
      <c r="U23" s="24" t="str">
        <f>Rangtabelle!D12</f>
        <v>Mosnang 2</v>
      </c>
      <c r="X23" s="24"/>
      <c r="Y23" s="25">
        <f>Rangtabelle!E12</f>
        <v>12</v>
      </c>
      <c r="Z23" s="24">
        <f>IF(U23&gt;"",Rangtabelle!I12,"")</f>
      </c>
    </row>
    <row r="24" spans="1:26" ht="21" customHeight="1">
      <c r="A24" s="13">
        <f>M7</f>
        <v>3</v>
      </c>
      <c r="B24" s="14">
        <f>M15</f>
        <v>4</v>
      </c>
      <c r="C24" s="15">
        <f>IF(A24&lt;&gt;"",IF(A24&gt;B24,3,IF(A24=B24,1,0)),"")</f>
        <v>0</v>
      </c>
      <c r="D24" s="13">
        <f>O9</f>
        <v>2</v>
      </c>
      <c r="E24" s="14">
        <f>O13</f>
        <v>0</v>
      </c>
      <c r="F24" s="15">
        <f>IF(D24&lt;&gt;"",IF(D24&gt;E24,3,IF(D24=E24,1,0)),"")</f>
        <v>3</v>
      </c>
      <c r="G24" s="13">
        <f>N11</f>
        <v>2</v>
      </c>
      <c r="H24" s="14">
        <f>N17</f>
        <v>6</v>
      </c>
      <c r="I24" s="15">
        <f>IF(G24&lt;&gt;"",IF(G24&gt;H24,3,IF(G24=H24,1,0)),"")</f>
        <v>0</v>
      </c>
      <c r="J24" s="13">
        <f>O13</f>
        <v>0</v>
      </c>
      <c r="K24" s="14">
        <f>O9</f>
        <v>2</v>
      </c>
      <c r="L24" s="15">
        <f>IF(J24&lt;&gt;"",IF(J24&gt;K24,3,IF(J24=K24,1,0)),"")</f>
        <v>0</v>
      </c>
      <c r="M24" s="13">
        <f>M15</f>
        <v>4</v>
      </c>
      <c r="N24" s="14">
        <f>M7</f>
        <v>3</v>
      </c>
      <c r="O24" s="15">
        <f>IF(M24&lt;&gt;"",IF(M24&gt;N24,3,IF(M24=N24,1,0)),"")</f>
        <v>3</v>
      </c>
      <c r="P24" s="13">
        <f>N17</f>
        <v>6</v>
      </c>
      <c r="Q24" s="14">
        <f>N11</f>
        <v>2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Seon-Niederlenz</v>
      </c>
      <c r="X24" s="24"/>
      <c r="Y24" s="25">
        <f>Rangtabelle!E13</f>
        <v>9</v>
      </c>
      <c r="Z24" s="24">
        <f>IF(U24&gt;"",Rangtabelle!I13,"")</f>
      </c>
    </row>
    <row r="25" spans="1:26" ht="21" customHeight="1">
      <c r="A25" s="29">
        <f>Q7</f>
        <v>5</v>
      </c>
      <c r="B25" s="30">
        <f>Q13</f>
        <v>1</v>
      </c>
      <c r="C25" s="15">
        <f>IF(A25&lt;&gt;"",IF(A25&gt;B25,3,IF(A25=B25,1,0)),"")</f>
        <v>3</v>
      </c>
      <c r="D25" s="29">
        <f>R9</f>
        <v>5</v>
      </c>
      <c r="E25" s="30">
        <f>R11</f>
        <v>2</v>
      </c>
      <c r="F25" s="15">
        <f>IF(D25&lt;&gt;"",IF(D25&gt;E25,3,IF(D25=E25,1,0)),"")</f>
        <v>3</v>
      </c>
      <c r="G25" s="29">
        <f>R11</f>
        <v>2</v>
      </c>
      <c r="H25" s="30">
        <f>R9</f>
        <v>5</v>
      </c>
      <c r="I25" s="15">
        <f>IF(G25&lt;&gt;"",IF(G25&gt;H25,3,IF(G25=H25,1,0)),"")</f>
        <v>0</v>
      </c>
      <c r="J25" s="29">
        <f>Q13</f>
        <v>1</v>
      </c>
      <c r="K25" s="30">
        <f>Q7</f>
        <v>5</v>
      </c>
      <c r="L25" s="15">
        <f>IF(J25&lt;&gt;"",IF(J25&gt;K25,3,IF(J25=K25,1,0)),"")</f>
        <v>0</v>
      </c>
      <c r="M25" s="29">
        <f>P15</f>
        <v>2</v>
      </c>
      <c r="N25" s="30">
        <f>P17</f>
        <v>4</v>
      </c>
      <c r="O25" s="15">
        <f>IF(M25&lt;&gt;"",IF(M25&gt;N25,3,IF(M25=N25,1,0)),"")</f>
        <v>0</v>
      </c>
      <c r="P25" s="29">
        <f>P17</f>
        <v>4</v>
      </c>
      <c r="Q25" s="30">
        <f>P15</f>
        <v>2</v>
      </c>
      <c r="R25" s="15">
        <f>IF(P25&lt;&gt;"",IF(P25&gt;Q25,3,IF(P25=Q25,1,0)),"")</f>
        <v>3</v>
      </c>
      <c r="T25" s="3">
        <f>Rangtabelle!K14</f>
        <v>4</v>
      </c>
      <c r="U25" s="24" t="str">
        <f>Rangtabelle!D14</f>
        <v>Mosnang 1</v>
      </c>
      <c r="X25" s="24"/>
      <c r="Y25" s="25">
        <f>Rangtabelle!E14</f>
        <v>6</v>
      </c>
      <c r="Z25" s="24">
        <f>IF(U25&gt;"",Rangtabelle!I14,"")</f>
      </c>
    </row>
    <row r="26" spans="1:26" ht="21" customHeight="1">
      <c r="A26" s="29">
        <f>U7</f>
        <v>5</v>
      </c>
      <c r="B26" s="30">
        <f>U11</f>
        <v>2</v>
      </c>
      <c r="C26" s="31">
        <f>IF(A26&lt;&gt;"",IF(A26&gt;B26,3,IF(A26=B26,1,0)),"")</f>
        <v>3</v>
      </c>
      <c r="D26" s="29">
        <f>T9</f>
        <v>7</v>
      </c>
      <c r="E26" s="30">
        <f>T17</f>
        <v>3</v>
      </c>
      <c r="F26" s="31">
        <f>IF(D26&lt;&gt;"",IF(D26&gt;E26,3,IF(D26=E26,1,0)),"")</f>
        <v>3</v>
      </c>
      <c r="G26" s="29">
        <f>U11</f>
        <v>2</v>
      </c>
      <c r="H26" s="30">
        <f>U7</f>
        <v>5</v>
      </c>
      <c r="I26" s="31">
        <f>IF(G26&lt;&gt;"",IF(G26&gt;H26,3,IF(G26=H26,1,0)),"")</f>
        <v>0</v>
      </c>
      <c r="J26" s="29">
        <f>S13</f>
        <v>4</v>
      </c>
      <c r="K26" s="30">
        <f>S15</f>
        <v>5</v>
      </c>
      <c r="L26" s="15">
        <f>IF(J26&lt;&gt;"",IF(J26&gt;K26,3,IF(J26=K26,1,0)),"")</f>
        <v>0</v>
      </c>
      <c r="M26" s="29">
        <f>S15</f>
        <v>5</v>
      </c>
      <c r="N26" s="30">
        <f>S13</f>
        <v>4</v>
      </c>
      <c r="O26" s="15">
        <f>IF(M26&lt;&gt;"",IF(M26&gt;N26,3,IF(M26=N26,1,0)),"")</f>
        <v>3</v>
      </c>
      <c r="P26" s="29">
        <f>T17</f>
        <v>3</v>
      </c>
      <c r="Q26" s="30">
        <f>T9</f>
        <v>7</v>
      </c>
      <c r="R26" s="15">
        <f>IF(P26&lt;&gt;"",IF(P26&gt;Q26,3,IF(P26=Q26,1,0)),"")</f>
        <v>0</v>
      </c>
      <c r="T26" s="3">
        <f>Rangtabelle!K15</f>
        <v>5</v>
      </c>
      <c r="U26" s="24" t="str">
        <f>Rangtabelle!D15</f>
        <v>Altdorf</v>
      </c>
      <c r="X26" s="24"/>
      <c r="Y26" s="25">
        <f>Rangtabelle!E15</f>
        <v>3</v>
      </c>
      <c r="Z26" s="24">
        <f>IF(U26&gt;"",Rangtabelle!I15,"")</f>
      </c>
    </row>
    <row r="27" spans="1:26" ht="21" customHeight="1" thickBot="1">
      <c r="A27" s="16">
        <f>X7</f>
        <v>2</v>
      </c>
      <c r="B27" s="17">
        <f>X9</f>
        <v>3</v>
      </c>
      <c r="C27" s="31">
        <f>IF(A27&lt;&gt;"",IF(A27&gt;B27,3,IF(A27=B27,1,0)),"")</f>
        <v>0</v>
      </c>
      <c r="D27" s="16">
        <f>X9</f>
        <v>3</v>
      </c>
      <c r="E27" s="17">
        <f>X7</f>
        <v>2</v>
      </c>
      <c r="F27" s="31">
        <f>IF(D27&lt;&gt;"",IF(D27&gt;E27,3,IF(D27=E27,1,0)),"")</f>
        <v>3</v>
      </c>
      <c r="G27" s="16">
        <f>W11</f>
        <v>2</v>
      </c>
      <c r="H27" s="17">
        <f>W15</f>
        <v>4</v>
      </c>
      <c r="I27" s="31">
        <f>IF(G27&lt;&gt;"",IF(G27&gt;H27,3,IF(G27=H27,1,0)),"")</f>
        <v>0</v>
      </c>
      <c r="J27" s="16">
        <f>V13</f>
        <v>2</v>
      </c>
      <c r="K27" s="17">
        <f>V17</f>
        <v>3</v>
      </c>
      <c r="L27" s="43">
        <f>IF(J27&lt;&gt;"",IF(J27&gt;K27,3,IF(J27=K27,1,0)),"")</f>
        <v>0</v>
      </c>
      <c r="M27" s="16">
        <f>W15</f>
        <v>4</v>
      </c>
      <c r="N27" s="17">
        <f>W11</f>
        <v>2</v>
      </c>
      <c r="O27" s="43">
        <f>IF(M27&lt;&gt;"",IF(M27&gt;N27,3,IF(M27=N27,1,0)),"")</f>
        <v>3</v>
      </c>
      <c r="P27" s="16">
        <f>V17</f>
        <v>3</v>
      </c>
      <c r="Q27" s="17">
        <f>V13</f>
        <v>2</v>
      </c>
      <c r="R27" s="43">
        <f>IF(P27&lt;&gt;"",IF(P27&gt;Q27,3,IF(P27=Q27,1,0)),"")</f>
        <v>3</v>
      </c>
      <c r="T27" s="3">
        <f>Rangtabelle!K16</f>
        <v>6</v>
      </c>
      <c r="U27" s="24" t="str">
        <f>Rangtabelle!D16</f>
        <v>Schöftland</v>
      </c>
      <c r="X27" s="24"/>
      <c r="Y27" s="25">
        <f>Rangtabelle!E16</f>
        <v>0</v>
      </c>
      <c r="Z27" s="24">
        <f>IF(U27&gt;"",Rangtabelle!I16,"")</f>
      </c>
    </row>
    <row r="28" spans="1:18" ht="21" customHeight="1" thickBot="1">
      <c r="A28" s="10">
        <f>IF(A23&lt;&gt;"",SUM(A23:A27),"")</f>
        <v>18</v>
      </c>
      <c r="B28" s="11">
        <f>IF(A23&lt;&gt;"",SUM(B23:B27),"")</f>
        <v>14</v>
      </c>
      <c r="C28" s="18">
        <f>IF(A23&lt;&gt;"",SUM(C23:C27),"")</f>
        <v>6</v>
      </c>
      <c r="D28" s="10">
        <f>IF(D23&lt;&gt;"",SUM(D23:D27),"")</f>
        <v>24</v>
      </c>
      <c r="E28" s="11">
        <f>IF(D23&lt;&gt;"",SUM(E23:E27),"")</f>
        <v>11</v>
      </c>
      <c r="F28" s="18">
        <f>IF(D23&lt;&gt;"",SUM(F23:F27),"")</f>
        <v>15</v>
      </c>
      <c r="G28" s="10">
        <f>IF(G23&lt;&gt;"",SUM(G23:G27),"")</f>
        <v>11</v>
      </c>
      <c r="H28" s="11">
        <f>IF(G23&lt;&gt;"",SUM(H23:H27),"")</f>
        <v>24</v>
      </c>
      <c r="I28" s="18">
        <f>IF(G23&lt;&gt;"",SUM(I23:I27),"")</f>
        <v>0</v>
      </c>
      <c r="J28" s="41">
        <f>IF(J23&lt;&gt;"",SUM(J23:J27),"")</f>
        <v>11</v>
      </c>
      <c r="K28" s="42">
        <f>IF(J23&lt;&gt;"",SUM(K23:K27),"")</f>
        <v>18</v>
      </c>
      <c r="L28" s="40">
        <f>IF(J23&lt;&gt;"",SUM(L23:L27),"")</f>
        <v>3</v>
      </c>
      <c r="M28" s="41">
        <f>IF(M23&lt;&gt;"",SUM(M23:M27),"")</f>
        <v>19</v>
      </c>
      <c r="N28" s="42">
        <f>IF(M23&lt;&gt;"",SUM(N23:N27),"")</f>
        <v>20</v>
      </c>
      <c r="O28" s="40">
        <f>IF(M23&lt;&gt;"",SUM(O23:O27),"")</f>
        <v>9</v>
      </c>
      <c r="P28" s="10">
        <f>IF(P23&lt;&gt;"",SUM(P23:P27),"")</f>
        <v>20</v>
      </c>
      <c r="Q28" s="11">
        <f>IF(P23&lt;&gt;"",SUM(Q23:Q27),"")</f>
        <v>16</v>
      </c>
      <c r="R28" s="18">
        <f>IF(P23&lt;&gt;"",SUM(R23:R27),"")</f>
        <v>12</v>
      </c>
    </row>
    <row r="29" spans="1:18" ht="15.75" thickBot="1">
      <c r="A29" s="62">
        <f>IF(A23&lt;&gt;"",A28-B28,"")</f>
        <v>4</v>
      </c>
      <c r="B29" s="63"/>
      <c r="C29" s="19"/>
      <c r="D29" s="62">
        <f>IF(D23&lt;&gt;"",D28-E28,"")</f>
        <v>13</v>
      </c>
      <c r="E29" s="63"/>
      <c r="F29" s="19"/>
      <c r="G29" s="62">
        <f>IF(G23&lt;&gt;"",G28-H28,"")</f>
        <v>-13</v>
      </c>
      <c r="H29" s="63"/>
      <c r="I29" s="19"/>
      <c r="J29" s="62">
        <f>IF(J23&lt;&gt;"",J28-K28,"")</f>
        <v>-7</v>
      </c>
      <c r="K29" s="63"/>
      <c r="L29" s="19"/>
      <c r="M29" s="62">
        <f>IF(M23&lt;&gt;"",M28-N28,"")</f>
        <v>-1</v>
      </c>
      <c r="N29" s="63"/>
      <c r="O29" s="19"/>
      <c r="P29" s="62">
        <f>IF(P23&lt;&gt;"",P28-Q28,"")</f>
        <v>4</v>
      </c>
      <c r="Q29" s="63"/>
      <c r="R29" s="19"/>
    </row>
  </sheetData>
  <sheetProtection sheet="1" objects="1" scenarios="1"/>
  <mergeCells count="124"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J13:J14"/>
    <mergeCell ref="J11:J12"/>
    <mergeCell ref="K11:K12"/>
    <mergeCell ref="L11:L12"/>
    <mergeCell ref="M11:M12"/>
    <mergeCell ref="K13:K14"/>
    <mergeCell ref="L13:L14"/>
    <mergeCell ref="M13:M14"/>
    <mergeCell ref="D22:F22"/>
    <mergeCell ref="G22:I22"/>
    <mergeCell ref="A29:B29"/>
    <mergeCell ref="D29:E29"/>
    <mergeCell ref="G29:H29"/>
    <mergeCell ref="J29:K29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Mosnang 1</v>
      </c>
      <c r="B2">
        <f>IF(Rapport!A$28&lt;&gt;"",Rapport!A$28,0)</f>
        <v>18</v>
      </c>
      <c r="C2">
        <f>IF(Rapport!B$28&lt;&gt;"",Rapport!B$28,0)</f>
        <v>14</v>
      </c>
      <c r="D2">
        <f>IF(Rapport!C$28&lt;&gt;"",Rapport!C$28,0)</f>
        <v>6</v>
      </c>
      <c r="E2">
        <f aca="true" t="shared" si="0" ref="E2:E7">D2*100000-F2*1000+(B2-C2)*100+B2</f>
        <v>595418</v>
      </c>
      <c r="F2">
        <f>COUNT(Rapport!A$23:A$27)</f>
        <v>5</v>
      </c>
      <c r="G2">
        <f aca="true" t="shared" si="1" ref="G2:G7">RANK(E2,E$2:E$7)</f>
        <v>4</v>
      </c>
      <c r="H2">
        <f aca="true" t="shared" si="2" ref="H2:H7">E2*10+9-J2</f>
        <v>5954187</v>
      </c>
      <c r="I2">
        <f aca="true" t="shared" si="3" ref="I2:I7">IF(SUM($D$2:$D$7)&gt;0,RANK(H2,H$2:H$7),"")</f>
        <v>4</v>
      </c>
      <c r="J2">
        <f aca="true" t="shared" si="4" ref="J2:J7">ROW(G2)</f>
        <v>2</v>
      </c>
    </row>
    <row r="3" spans="1:10" ht="12.75">
      <c r="A3" t="str">
        <f>Rapport!A9</f>
        <v>Bremgarten</v>
      </c>
      <c r="B3">
        <f>IF(Rapport!D$28&lt;&gt;"",Rapport!D$28,0)</f>
        <v>24</v>
      </c>
      <c r="C3">
        <f>IF(Rapport!E$28&lt;&gt;"",Rapport!E$28,0)</f>
        <v>11</v>
      </c>
      <c r="D3">
        <f>IF(Rapport!F$28&lt;&gt;"",Rapport!F$28,0)</f>
        <v>15</v>
      </c>
      <c r="E3">
        <f t="shared" si="0"/>
        <v>1496324</v>
      </c>
      <c r="F3">
        <f>COUNT(Rapport!A$23:A$27)</f>
        <v>5</v>
      </c>
      <c r="G3">
        <f t="shared" si="1"/>
        <v>1</v>
      </c>
      <c r="H3">
        <f t="shared" si="2"/>
        <v>14963246</v>
      </c>
      <c r="I3">
        <f t="shared" si="3"/>
        <v>1</v>
      </c>
      <c r="J3">
        <f t="shared" si="4"/>
        <v>3</v>
      </c>
    </row>
    <row r="4" spans="1:10" ht="12.75">
      <c r="A4" t="str">
        <f>Rapport!A11</f>
        <v>Schöftland</v>
      </c>
      <c r="B4">
        <f>IF(Rapport!G$28&lt;&gt;"",Rapport!G$28,0)</f>
        <v>11</v>
      </c>
      <c r="C4">
        <f>IF(Rapport!H$28&lt;&gt;"",Rapport!H$28,0)</f>
        <v>24</v>
      </c>
      <c r="D4">
        <f>IF(Rapport!I$28&lt;&gt;"",Rapport!I$28,0)</f>
        <v>0</v>
      </c>
      <c r="E4">
        <f t="shared" si="0"/>
        <v>-6289</v>
      </c>
      <c r="F4">
        <f>COUNT(Rapport!A$23:A$27)</f>
        <v>5</v>
      </c>
      <c r="G4">
        <f t="shared" si="1"/>
        <v>6</v>
      </c>
      <c r="H4">
        <f t="shared" si="2"/>
        <v>-62885</v>
      </c>
      <c r="I4">
        <f t="shared" si="3"/>
        <v>6</v>
      </c>
      <c r="J4">
        <f t="shared" si="4"/>
        <v>4</v>
      </c>
    </row>
    <row r="5" spans="1:10" ht="12.75">
      <c r="A5" t="str">
        <f>Rapport!A13</f>
        <v>Altdorf</v>
      </c>
      <c r="B5">
        <f>IF(Rapport!J$28&lt;&gt;"",Rapport!J$28,0)</f>
        <v>11</v>
      </c>
      <c r="C5">
        <f>IF(Rapport!K$28&lt;&gt;"",Rapport!K$28,0)</f>
        <v>18</v>
      </c>
      <c r="D5">
        <f>IF(Rapport!L$28&lt;&gt;"",Rapport!L$28,0)</f>
        <v>3</v>
      </c>
      <c r="E5">
        <f t="shared" si="0"/>
        <v>294311</v>
      </c>
      <c r="F5">
        <f>COUNT(Rapport!A$23:A$27)</f>
        <v>5</v>
      </c>
      <c r="G5">
        <f t="shared" si="1"/>
        <v>5</v>
      </c>
      <c r="H5">
        <f t="shared" si="2"/>
        <v>2943114</v>
      </c>
      <c r="I5">
        <f t="shared" si="3"/>
        <v>5</v>
      </c>
      <c r="J5">
        <f t="shared" si="4"/>
        <v>5</v>
      </c>
    </row>
    <row r="6" spans="1:10" ht="12.75">
      <c r="A6" t="str">
        <f>Rapport!A15</f>
        <v>Seon-Niederlenz</v>
      </c>
      <c r="B6">
        <f>IF(Rapport!M$28&lt;&gt;"",Rapport!M$28,0)</f>
        <v>19</v>
      </c>
      <c r="C6">
        <f>IF(Rapport!N$28&lt;&gt;"",Rapport!N$28,0)</f>
        <v>20</v>
      </c>
      <c r="D6">
        <f>IF(Rapport!O$28&lt;&gt;"",Rapport!O$28,0)</f>
        <v>9</v>
      </c>
      <c r="E6">
        <f t="shared" si="0"/>
        <v>894919</v>
      </c>
      <c r="F6">
        <f>COUNT(Rapport!A$23:A$27)</f>
        <v>5</v>
      </c>
      <c r="G6">
        <f t="shared" si="1"/>
        <v>3</v>
      </c>
      <c r="H6">
        <f t="shared" si="2"/>
        <v>8949193</v>
      </c>
      <c r="I6">
        <f t="shared" si="3"/>
        <v>3</v>
      </c>
      <c r="J6">
        <f t="shared" si="4"/>
        <v>6</v>
      </c>
    </row>
    <row r="7" spans="1:10" ht="12.75">
      <c r="A7" t="str">
        <f>Rapport!A17</f>
        <v>Mosnang 2</v>
      </c>
      <c r="B7">
        <f>IF(Rapport!P$28&lt;&gt;"",Rapport!P$28,0)</f>
        <v>20</v>
      </c>
      <c r="C7">
        <f>IF(Rapport!Q$28&lt;&gt;"",Rapport!Q$28,0)</f>
        <v>16</v>
      </c>
      <c r="D7">
        <f>IF(Rapport!R$28&lt;&gt;"",Rapport!R$28,0)</f>
        <v>12</v>
      </c>
      <c r="E7">
        <f t="shared" si="0"/>
        <v>1195420</v>
      </c>
      <c r="F7">
        <f>COUNT(Rapport!A$23:A$27)</f>
        <v>5</v>
      </c>
      <c r="G7">
        <f t="shared" si="1"/>
        <v>2</v>
      </c>
      <c r="H7">
        <f t="shared" si="2"/>
        <v>11954202</v>
      </c>
      <c r="I7">
        <f t="shared" si="3"/>
        <v>2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3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Bremgarten</v>
      </c>
      <c r="E11">
        <f aca="true" ca="1" t="shared" si="8" ref="E11:E16">IF(ISERROR(INDIRECT("D"&amp;$B11)),"",INDIRECT("D"&amp;$B11))</f>
        <v>15</v>
      </c>
      <c r="F11">
        <f aca="true" ca="1" t="shared" si="9" ref="F11:F16">IF(ISERROR(INDIRECT("B"&amp;$B11)),"",INDIRECT("B"&amp;$B11))</f>
        <v>24</v>
      </c>
      <c r="G11">
        <f aca="true" ca="1" t="shared" si="10" ref="G11:G16">IF(ISERROR(INDIRECT("C"&amp;$B11)),"",INDIRECT("C"&amp;$B11))</f>
        <v>11</v>
      </c>
      <c r="H11" s="23" t="str">
        <f aca="true" t="shared" si="11" ref="H11:H16">IF(ISERROR(F11-G11),"",IF(F11-G11&gt;0,"+"&amp;F11-G11,F11-G11))</f>
        <v>+13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7</v>
      </c>
      <c r="C12">
        <f ca="1" t="shared" si="6"/>
        <v>2</v>
      </c>
      <c r="D12" t="str">
        <f ca="1" t="shared" si="7"/>
        <v>Mosnang 2</v>
      </c>
      <c r="E12">
        <f ca="1" t="shared" si="8"/>
        <v>12</v>
      </c>
      <c r="F12">
        <f ca="1" t="shared" si="9"/>
        <v>20</v>
      </c>
      <c r="G12">
        <f ca="1" t="shared" si="10"/>
        <v>16</v>
      </c>
      <c r="H12" s="23" t="str">
        <f t="shared" si="11"/>
        <v>+4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6</v>
      </c>
      <c r="C13">
        <f ca="1" t="shared" si="6"/>
        <v>3</v>
      </c>
      <c r="D13" t="str">
        <f ca="1" t="shared" si="7"/>
        <v>Seon-Niederlenz</v>
      </c>
      <c r="E13">
        <f ca="1" t="shared" si="8"/>
        <v>9</v>
      </c>
      <c r="F13">
        <f ca="1" t="shared" si="9"/>
        <v>19</v>
      </c>
      <c r="G13">
        <f ca="1" t="shared" si="10"/>
        <v>20</v>
      </c>
      <c r="H13" s="23">
        <f t="shared" si="11"/>
        <v>-1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2</v>
      </c>
      <c r="C14">
        <f ca="1" t="shared" si="6"/>
        <v>4</v>
      </c>
      <c r="D14" t="str">
        <f ca="1" t="shared" si="7"/>
        <v>Mosnang 1</v>
      </c>
      <c r="E14">
        <f ca="1" t="shared" si="8"/>
        <v>6</v>
      </c>
      <c r="F14">
        <f ca="1" t="shared" si="9"/>
        <v>18</v>
      </c>
      <c r="G14">
        <f ca="1" t="shared" si="10"/>
        <v>14</v>
      </c>
      <c r="H14" s="23" t="str">
        <f t="shared" si="11"/>
        <v>+4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5</v>
      </c>
      <c r="C15">
        <f ca="1" t="shared" si="6"/>
        <v>5</v>
      </c>
      <c r="D15" t="str">
        <f ca="1" t="shared" si="7"/>
        <v>Altdorf</v>
      </c>
      <c r="E15">
        <f ca="1" t="shared" si="8"/>
        <v>3</v>
      </c>
      <c r="F15">
        <f ca="1" t="shared" si="9"/>
        <v>11</v>
      </c>
      <c r="G15">
        <f ca="1" t="shared" si="10"/>
        <v>18</v>
      </c>
      <c r="H15" s="23">
        <f t="shared" si="11"/>
        <v>-7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4</v>
      </c>
      <c r="C16">
        <f ca="1" t="shared" si="6"/>
        <v>6</v>
      </c>
      <c r="D16" t="str">
        <f ca="1" t="shared" si="7"/>
        <v>Schöftland</v>
      </c>
      <c r="E16">
        <f ca="1" t="shared" si="8"/>
        <v>0</v>
      </c>
      <c r="F16">
        <f ca="1" t="shared" si="9"/>
        <v>11</v>
      </c>
      <c r="G16">
        <f ca="1" t="shared" si="10"/>
        <v>24</v>
      </c>
      <c r="H16" s="23">
        <f t="shared" si="11"/>
        <v>-13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2014-12-20T20:04:29Z</cp:lastPrinted>
  <dcterms:created xsi:type="dcterms:W3CDTF">2002-10-22T07:39:55Z</dcterms:created>
  <dcterms:modified xsi:type="dcterms:W3CDTF">2014-12-21T12:29:29Z</dcterms:modified>
  <cp:category/>
  <cp:version/>
  <cp:contentType/>
  <cp:contentStatus/>
</cp:coreProperties>
</file>