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6"/>
  </bookViews>
  <sheets>
    <sheet name="Spielplan" sheetId="1" r:id="rId1"/>
    <sheet name="Rapport" sheetId="2" r:id="rId2"/>
    <sheet name="Rangtabelle" sheetId="3" r:id="rId3"/>
    <sheet name="Runde2" sheetId="4" r:id="rId4"/>
    <sheet name="RapRunde2" sheetId="5" r:id="rId5"/>
    <sheet name="RTRunde2" sheetId="6" r:id="rId6"/>
    <sheet name="Gesamtrangliste" sheetId="7" r:id="rId7"/>
  </sheets>
  <definedNames>
    <definedName name="MS" localSheetId="5">'RTRunde2'!$A$1</definedName>
    <definedName name="MS">'Rangtabelle'!$A$1</definedName>
    <definedName name="Pkt" localSheetId="5">'RTRunde2'!$D$1</definedName>
    <definedName name="Pkt">'Rangtabelle'!$D$1</definedName>
    <definedName name="Rang" localSheetId="5">'RTRunde2'!$G$1</definedName>
    <definedName name="Rang">'Rangtabelle'!$G$1</definedName>
    <definedName name="Tore" localSheetId="5">'RTRunde2'!$B$1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<sst xmlns="http://schemas.openxmlformats.org/spreadsheetml/2006/main" count="141" uniqueCount="48">
  <si>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</si>
  <si>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</si>
  <si>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</si>
  <si>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</si>
  <si>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</si>
  <si>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</si>
  <si>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</si>
  <si>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</si>
  <si>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</si>
  <si>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</si>
  <si>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</si>
  <si>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</si>
  <si>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</si>
  <si>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</si>
  <si>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</si>
  <si>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</si>
  <si>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</si>
  <si>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</si>
  <si>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</si>
  <si>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</si>
  <si>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</si>
  <si>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</si>
  <si>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</si>
  <si>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</si>
  <si>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Grümpelturnier</t>
  </si>
  <si>
    <t>Sporthalle Schöftland</t>
  </si>
  <si>
    <t>Augusta</t>
  </si>
  <si>
    <t>Uerkner-Team</t>
  </si>
  <si>
    <t>Kommt noch</t>
  </si>
  <si>
    <t>Woodis</t>
  </si>
  <si>
    <t>06.09.2014  -  15:30 Uhr</t>
  </si>
  <si>
    <t>06.09.2014  - 15:30 Uhr</t>
  </si>
  <si>
    <t>Melissa Chételat</t>
  </si>
  <si>
    <t>Liliane Chételat</t>
  </si>
  <si>
    <t>Flavio Meienberger</t>
  </si>
  <si>
    <t>Roger Meienberger</t>
  </si>
  <si>
    <t>Stefan Schild</t>
  </si>
  <si>
    <t>Lou Blanc</t>
  </si>
  <si>
    <t>Nadia Zimmermann</t>
  </si>
  <si>
    <t>Naomi Fäs</t>
  </si>
  <si>
    <t>Eine Chas, 1. Runde</t>
  </si>
  <si>
    <t>Eine Chas, 2. Runde</t>
  </si>
  <si>
    <t>Eine Chas,</t>
  </si>
  <si>
    <t>Gesamt-Rangliste</t>
  </si>
  <si>
    <t>Rangliste - Runde 1</t>
  </si>
  <si>
    <t>Rangliste - Runde 2</t>
  </si>
  <si>
    <t>TopScorrer</t>
  </si>
  <si>
    <t>12 Tore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</si>
</sst>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[$-807]dddd\,\ d\.\ mmmm\ yyyy"/>
    <numFmt numFmtId="180" formatCode="0.0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177" fontId="1" fillId="0" borderId="34" xfId="0" applyNumberFormat="1" applyFont="1" applyBorder="1" applyAlignment="1">
      <alignment horizontal="center"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7" fontId="1" fillId="0" borderId="34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>
      <alignment horizontal="left" vertic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7">
      <selection activeCell="B21" sqref="B2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6" t="s">
        <v>24</v>
      </c>
      <c r="B1" s="46"/>
      <c r="C1" s="46"/>
      <c r="D1" s="46"/>
      <c r="E1" s="46"/>
      <c r="F1" s="46"/>
      <c r="G1" s="46"/>
      <c r="H1" s="46"/>
    </row>
    <row r="2" spans="1:8" ht="15.75" customHeight="1">
      <c r="A2" s="27" t="s">
        <v>21</v>
      </c>
      <c r="B2" s="28"/>
      <c r="C2" s="45" t="s">
        <v>40</v>
      </c>
      <c r="D2" s="45"/>
      <c r="E2" s="45"/>
      <c r="F2" s="23"/>
      <c r="G2" s="23"/>
      <c r="H2" s="23"/>
    </row>
    <row r="3" spans="1:5" ht="15">
      <c r="A3" s="27" t="s">
        <v>0</v>
      </c>
      <c r="B3" s="29"/>
      <c r="C3" s="45" t="s">
        <v>30</v>
      </c>
      <c r="D3" s="45"/>
      <c r="E3" s="45"/>
    </row>
    <row r="4" spans="1:5" ht="15">
      <c r="A4" s="29" t="s">
        <v>1</v>
      </c>
      <c r="B4" s="29"/>
      <c r="C4" s="41" t="s">
        <v>25</v>
      </c>
      <c r="D4" s="41"/>
      <c r="E4" s="41"/>
    </row>
    <row r="5" spans="1:2" ht="15">
      <c r="A5" s="29"/>
      <c r="B5" s="29"/>
    </row>
    <row r="7" ht="15">
      <c r="A7" s="7" t="s">
        <v>2</v>
      </c>
    </row>
    <row r="8" spans="1:8" ht="15">
      <c r="A8" s="41" t="s">
        <v>26</v>
      </c>
      <c r="B8" s="43"/>
      <c r="C8" s="43"/>
      <c r="D8" s="44" t="str">
        <f>IF(Rapport!D7&lt;&gt;"",Rapport!D7&amp;" / "&amp;Rapport!D8,"")</f>
        <v>Melissa Chételat / Liliane Chételat</v>
      </c>
      <c r="E8" s="44"/>
      <c r="F8" s="44"/>
      <c r="G8" s="43"/>
      <c r="H8" s="43"/>
    </row>
    <row r="9" spans="1:8" ht="15">
      <c r="A9" s="41" t="s">
        <v>27</v>
      </c>
      <c r="B9" s="43"/>
      <c r="C9" s="43"/>
      <c r="D9" s="44" t="str">
        <f>IF(Rapport!D9&lt;&gt;"",Rapport!D9&amp;" / "&amp;Rapport!D10,"")</f>
        <v>Flavio Meienberger / Roger Meienberger</v>
      </c>
      <c r="E9" s="44"/>
      <c r="F9" s="44"/>
      <c r="G9" s="43"/>
      <c r="H9" s="43"/>
    </row>
    <row r="10" spans="1:8" ht="15">
      <c r="A10" s="41" t="s">
        <v>28</v>
      </c>
      <c r="B10" s="43"/>
      <c r="C10" s="43"/>
      <c r="D10" s="44" t="str">
        <f>IF(Rapport!D11&lt;&gt;"",Rapport!D11&amp;" / "&amp;Rapport!D12,"")</f>
        <v>Lou Blanc / Stefan Schild</v>
      </c>
      <c r="E10" s="44"/>
      <c r="F10" s="44"/>
      <c r="G10" s="43"/>
      <c r="H10" s="43"/>
    </row>
    <row r="11" spans="1:8" ht="15">
      <c r="A11" s="41" t="s">
        <v>29</v>
      </c>
      <c r="B11" s="43"/>
      <c r="C11" s="43"/>
      <c r="D11" s="44" t="str">
        <f>IF(Rapport!D13&lt;&gt;"",Rapport!D13&amp;" / "&amp;Rapport!D14,"")</f>
        <v>Naomi Fäs / Nadia Zimmermann</v>
      </c>
      <c r="E11" s="44"/>
      <c r="F11" s="44"/>
      <c r="G11" s="43"/>
      <c r="H11" s="43"/>
    </row>
    <row r="12" spans="1:6" ht="15">
      <c r="A12" s="44"/>
      <c r="B12" s="44"/>
      <c r="C12" s="44"/>
      <c r="D12" s="44"/>
      <c r="E12" s="44"/>
      <c r="F12" s="44"/>
    </row>
    <row r="13" ht="15">
      <c r="A13" s="7" t="s">
        <v>6</v>
      </c>
    </row>
    <row r="14" spans="1:8" ht="21" customHeight="1">
      <c r="A14" s="3">
        <v>1</v>
      </c>
      <c r="B14" s="42" t="str">
        <f>A11</f>
        <v>Woodis</v>
      </c>
      <c r="C14" s="43"/>
      <c r="D14" s="4" t="s">
        <v>3</v>
      </c>
      <c r="E14" s="25" t="str">
        <f>A8</f>
        <v>Augusta</v>
      </c>
      <c r="F14" s="30">
        <v>1</v>
      </c>
      <c r="G14" s="6" t="s">
        <v>4</v>
      </c>
      <c r="H14" s="30">
        <v>0</v>
      </c>
    </row>
    <row r="15" spans="1:8" ht="21" customHeight="1">
      <c r="A15" s="3">
        <v>2</v>
      </c>
      <c r="B15" s="42" t="str">
        <f>A9</f>
        <v>Uerkner-Team</v>
      </c>
      <c r="C15" s="43"/>
      <c r="D15" s="4" t="s">
        <v>3</v>
      </c>
      <c r="E15" s="25" t="str">
        <f>A10</f>
        <v>Kommt noch</v>
      </c>
      <c r="F15" s="30">
        <v>0</v>
      </c>
      <c r="G15" s="6" t="s">
        <v>4</v>
      </c>
      <c r="H15" s="30">
        <v>2</v>
      </c>
    </row>
    <row r="16" spans="1:8" ht="21" customHeight="1">
      <c r="A16" s="3">
        <v>3</v>
      </c>
      <c r="B16" s="42" t="str">
        <f>A8</f>
        <v>Augusta</v>
      </c>
      <c r="C16" s="43"/>
      <c r="D16" s="4" t="s">
        <v>3</v>
      </c>
      <c r="E16" s="25" t="str">
        <f>A10</f>
        <v>Kommt noch</v>
      </c>
      <c r="F16" s="30">
        <v>0</v>
      </c>
      <c r="G16" s="6" t="s">
        <v>4</v>
      </c>
      <c r="H16" s="30">
        <v>4</v>
      </c>
    </row>
    <row r="17" spans="1:8" ht="21" customHeight="1">
      <c r="A17" s="3">
        <v>4</v>
      </c>
      <c r="B17" s="42" t="str">
        <f>A9</f>
        <v>Uerkner-Team</v>
      </c>
      <c r="C17" s="43"/>
      <c r="D17" s="4" t="s">
        <v>3</v>
      </c>
      <c r="E17" s="25" t="str">
        <f>A11</f>
        <v>Woodis</v>
      </c>
      <c r="F17" s="30">
        <v>0</v>
      </c>
      <c r="G17" s="6" t="s">
        <v>4</v>
      </c>
      <c r="H17" s="30">
        <v>0</v>
      </c>
    </row>
    <row r="18" spans="1:8" ht="21" customHeight="1">
      <c r="A18" s="3">
        <v>5</v>
      </c>
      <c r="B18" s="42" t="str">
        <f>A10</f>
        <v>Kommt noch</v>
      </c>
      <c r="C18" s="43"/>
      <c r="D18" s="4" t="s">
        <v>3</v>
      </c>
      <c r="E18" s="25" t="str">
        <f>A11</f>
        <v>Woodis</v>
      </c>
      <c r="F18" s="30">
        <v>3</v>
      </c>
      <c r="G18" s="6" t="s">
        <v>4</v>
      </c>
      <c r="H18" s="30">
        <v>0</v>
      </c>
    </row>
    <row r="19" spans="1:8" ht="21" customHeight="1">
      <c r="A19" s="3">
        <v>6</v>
      </c>
      <c r="B19" s="42" t="str">
        <f>A8</f>
        <v>Augusta</v>
      </c>
      <c r="C19" s="43"/>
      <c r="D19" s="4" t="s">
        <v>3</v>
      </c>
      <c r="E19" s="25" t="str">
        <f>A9</f>
        <v>Uerkner-Team</v>
      </c>
      <c r="F19" s="30">
        <v>1</v>
      </c>
      <c r="G19" s="6" t="s">
        <v>4</v>
      </c>
      <c r="H19" s="30">
        <v>0</v>
      </c>
    </row>
    <row r="20" ht="15">
      <c r="A20" s="3"/>
    </row>
    <row r="21" ht="15">
      <c r="A21" s="7" t="s">
        <v>5</v>
      </c>
    </row>
    <row r="22" spans="1:9" ht="21" customHeight="1">
      <c r="A22" s="3">
        <f>Rapport!N18</f>
        <v>1</v>
      </c>
      <c r="B22" s="37" t="str">
        <f>Rapport!O18</f>
        <v>Kommt noch</v>
      </c>
      <c r="C22" s="38"/>
      <c r="D22" s="38"/>
      <c r="E22" s="38"/>
      <c r="F22" s="38"/>
      <c r="G22" s="8"/>
      <c r="H22" s="5" t="str">
        <f>IF(B22&gt;"",Rapport!S18&amp;" "&amp;Rangtabelle!I10,"")</f>
        <v>9 </v>
      </c>
      <c r="I22" s="8"/>
    </row>
    <row r="23" spans="1:9" ht="21" customHeight="1">
      <c r="A23" s="3">
        <f>Rapport!N19</f>
        <v>2</v>
      </c>
      <c r="B23" s="39" t="str">
        <f>Rapport!O19</f>
        <v>Woodis</v>
      </c>
      <c r="C23" s="40"/>
      <c r="D23" s="40"/>
      <c r="E23" s="40"/>
      <c r="F23" s="40"/>
      <c r="G23" s="8"/>
      <c r="H23" s="5" t="str">
        <f>IF(B23&gt;"",Rapport!S19&amp;" "&amp;Rangtabelle!I11,"")</f>
        <v>4 </v>
      </c>
      <c r="I23" s="8"/>
    </row>
    <row r="24" spans="1:9" ht="21" customHeight="1">
      <c r="A24" s="3">
        <f>Rapport!N20</f>
        <v>3</v>
      </c>
      <c r="B24" s="39" t="str">
        <f>Rapport!O20</f>
        <v>Augusta</v>
      </c>
      <c r="C24" s="40"/>
      <c r="D24" s="40"/>
      <c r="E24" s="40"/>
      <c r="F24" s="40"/>
      <c r="G24" s="8"/>
      <c r="H24" s="5" t="str">
        <f>IF(B24&gt;"",Rapport!S20&amp;" "&amp;Rangtabelle!I12,"")</f>
        <v>3 </v>
      </c>
      <c r="I24" s="8"/>
    </row>
    <row r="25" spans="1:9" ht="21" customHeight="1">
      <c r="A25" s="3">
        <f>Rapport!N21</f>
        <v>4</v>
      </c>
      <c r="B25" s="39" t="str">
        <f>Rapport!O21</f>
        <v>Uerkner-Team</v>
      </c>
      <c r="C25" s="40"/>
      <c r="D25" s="40"/>
      <c r="E25" s="40"/>
      <c r="F25" s="40"/>
      <c r="G25" s="8"/>
      <c r="H25" s="5" t="str">
        <f>IF(B25&gt;"",Rapport!S21&amp;" "&amp;Rangtabelle!I13,"")</f>
        <v>1 </v>
      </c>
      <c r="I25" s="8"/>
    </row>
    <row r="26" ht="21" customHeight="1"/>
  </sheetData>
  <sheetProtection/>
  <mergeCells count="24">
    <mergeCell ref="C3:E3"/>
    <mergeCell ref="A1:H1"/>
    <mergeCell ref="C2:E2"/>
    <mergeCell ref="A8:C8"/>
    <mergeCell ref="A9:C9"/>
    <mergeCell ref="A10:C10"/>
    <mergeCell ref="D10:H10"/>
    <mergeCell ref="B19:C19"/>
    <mergeCell ref="A11:C11"/>
    <mergeCell ref="A12:C12"/>
    <mergeCell ref="D12:F12"/>
    <mergeCell ref="D8:H8"/>
    <mergeCell ref="D9:H9"/>
    <mergeCell ref="D11:H11"/>
    <mergeCell ref="B22:F22"/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B19" sqref="B1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6" t="str">
        <f>Spielplan!A1</f>
        <v>Grümpelturnier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3" ht="15.75" customHeight="1">
      <c r="A2" s="2" t="s">
        <v>21</v>
      </c>
      <c r="B2" s="23"/>
      <c r="C2" s="77" t="str">
        <f>Spielplan!C2</f>
        <v>Eine Chas, 1. Runde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45" t="str">
        <f>Spielplan!C3</f>
        <v>06.09.2014  -  15:30 Uhr</v>
      </c>
      <c r="D3" s="45"/>
      <c r="E3" s="45"/>
      <c r="F3" s="78"/>
      <c r="G3" s="78"/>
      <c r="H3" s="78"/>
      <c r="I3" s="78"/>
      <c r="J3" s="78"/>
      <c r="K3" s="78"/>
      <c r="L3" s="45"/>
      <c r="M3" s="45"/>
    </row>
    <row r="4" spans="1:13" ht="15">
      <c r="A4" s="1" t="s">
        <v>1</v>
      </c>
      <c r="C4" s="77" t="str">
        <f>Spielplan!C4</f>
        <v>Sporthalle Schöftland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15" ht="15" thickBot="1">
      <c r="D6" s="49" t="s">
        <v>22</v>
      </c>
      <c r="E6" s="50"/>
      <c r="F6" s="50"/>
      <c r="G6" s="51"/>
      <c r="H6" s="47" t="s">
        <v>23</v>
      </c>
      <c r="I6" s="4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70" t="str">
        <f>A18</f>
        <v>Augusta</v>
      </c>
      <c r="B7" s="71"/>
      <c r="C7" s="71"/>
      <c r="D7" s="56" t="s">
        <v>32</v>
      </c>
      <c r="E7" s="53"/>
      <c r="F7" s="53"/>
      <c r="G7" s="57"/>
      <c r="H7" s="52"/>
      <c r="I7" s="53"/>
      <c r="J7" s="64">
        <f>IF(Spielplan!$H14&lt;&gt;"",Spielplan!$H14,"")</f>
        <v>0</v>
      </c>
      <c r="K7" s="63"/>
      <c r="L7" s="64">
        <f>IF(Spielplan!$F16&lt;&gt;"",Spielplan!$F16,"")</f>
        <v>0</v>
      </c>
      <c r="M7" s="63"/>
      <c r="N7" s="63"/>
      <c r="O7" s="64">
        <f>IF(Spielplan!$F19&lt;&gt;"",Spielplan!$F19,"")</f>
        <v>1</v>
      </c>
    </row>
    <row r="8" spans="1:15" ht="15" thickBot="1">
      <c r="A8" s="72"/>
      <c r="B8" s="73"/>
      <c r="C8" s="73"/>
      <c r="D8" s="58" t="s">
        <v>33</v>
      </c>
      <c r="E8" s="55"/>
      <c r="F8" s="55"/>
      <c r="G8" s="59"/>
      <c r="H8" s="54"/>
      <c r="I8" s="55"/>
      <c r="J8" s="64"/>
      <c r="K8" s="63"/>
      <c r="L8" s="64"/>
      <c r="M8" s="63"/>
      <c r="N8" s="63"/>
      <c r="O8" s="64"/>
    </row>
    <row r="9" spans="1:15" ht="15" thickBot="1">
      <c r="A9" s="70" t="str">
        <f>D18</f>
        <v>Uerkner-Team</v>
      </c>
      <c r="B9" s="71"/>
      <c r="C9" s="71"/>
      <c r="D9" s="56" t="s">
        <v>34</v>
      </c>
      <c r="E9" s="53"/>
      <c r="F9" s="53"/>
      <c r="G9" s="57"/>
      <c r="H9" s="52"/>
      <c r="I9" s="53"/>
      <c r="J9" s="63"/>
      <c r="K9" s="64">
        <f>IF(Spielplan!$F15&lt;&gt;"",Spielplan!$F15,"")</f>
        <v>0</v>
      </c>
      <c r="L9" s="63"/>
      <c r="M9" s="64">
        <f>IF(Spielplan!$F17&lt;&gt;"",Spielplan!$F17,"")</f>
        <v>0</v>
      </c>
      <c r="N9" s="63"/>
      <c r="O9" s="64">
        <f>IF(Spielplan!$H19&lt;&gt;"",Spielplan!$H19,"")</f>
        <v>0</v>
      </c>
    </row>
    <row r="10" spans="1:15" ht="15" thickBot="1">
      <c r="A10" s="74"/>
      <c r="B10" s="75"/>
      <c r="C10" s="75"/>
      <c r="D10" s="58" t="s">
        <v>35</v>
      </c>
      <c r="E10" s="55"/>
      <c r="F10" s="55"/>
      <c r="G10" s="59"/>
      <c r="H10" s="54"/>
      <c r="I10" s="55"/>
      <c r="J10" s="63"/>
      <c r="K10" s="64"/>
      <c r="L10" s="63"/>
      <c r="M10" s="64"/>
      <c r="N10" s="63"/>
      <c r="O10" s="64"/>
    </row>
    <row r="11" spans="1:15" ht="15" thickBot="1">
      <c r="A11" s="70" t="str">
        <f>G18</f>
        <v>Kommt noch</v>
      </c>
      <c r="B11" s="71"/>
      <c r="C11" s="71"/>
      <c r="D11" s="56" t="s">
        <v>37</v>
      </c>
      <c r="E11" s="53"/>
      <c r="F11" s="53"/>
      <c r="G11" s="57"/>
      <c r="H11" s="52"/>
      <c r="I11" s="53"/>
      <c r="J11" s="63"/>
      <c r="K11" s="64">
        <f>IF(Spielplan!$H15&lt;&gt;"",Spielplan!$H15,"")</f>
        <v>2</v>
      </c>
      <c r="L11" s="64">
        <f>IF(Spielplan!$H16&lt;&gt;"",Spielplan!$H16,"")</f>
        <v>4</v>
      </c>
      <c r="M11" s="63"/>
      <c r="N11" s="64">
        <f>IF(Spielplan!$F18&lt;&gt;"",Spielplan!$F18,"")</f>
        <v>3</v>
      </c>
      <c r="O11" s="63"/>
    </row>
    <row r="12" spans="1:15" ht="15" thickBot="1">
      <c r="A12" s="74"/>
      <c r="B12" s="75"/>
      <c r="C12" s="75"/>
      <c r="D12" s="58" t="s">
        <v>36</v>
      </c>
      <c r="E12" s="55"/>
      <c r="F12" s="55"/>
      <c r="G12" s="59"/>
      <c r="H12" s="54"/>
      <c r="I12" s="55"/>
      <c r="J12" s="63"/>
      <c r="K12" s="64"/>
      <c r="L12" s="64"/>
      <c r="M12" s="63"/>
      <c r="N12" s="64"/>
      <c r="O12" s="63"/>
    </row>
    <row r="13" spans="1:15" ht="15" thickBot="1">
      <c r="A13" s="72" t="str">
        <f>J18</f>
        <v>Woodis</v>
      </c>
      <c r="B13" s="73"/>
      <c r="C13" s="73"/>
      <c r="D13" s="56" t="s">
        <v>39</v>
      </c>
      <c r="E13" s="53"/>
      <c r="F13" s="53"/>
      <c r="G13" s="57"/>
      <c r="H13" s="52"/>
      <c r="I13" s="53"/>
      <c r="J13" s="64">
        <f>IF(Spielplan!$F14&lt;&gt;"",Spielplan!$F14,"")</f>
        <v>1</v>
      </c>
      <c r="K13" s="63"/>
      <c r="L13" s="63"/>
      <c r="M13" s="64">
        <f>IF(Spielplan!$H17&lt;&gt;"",Spielplan!$H17,"")</f>
        <v>0</v>
      </c>
      <c r="N13" s="64">
        <f>IF(Spielplan!$H18&lt;&gt;"",Spielplan!$H18,"")</f>
        <v>0</v>
      </c>
      <c r="O13" s="63"/>
    </row>
    <row r="14" spans="1:15" ht="15" thickBot="1">
      <c r="A14" s="74"/>
      <c r="B14" s="75"/>
      <c r="C14" s="75"/>
      <c r="D14" s="58" t="s">
        <v>38</v>
      </c>
      <c r="E14" s="55"/>
      <c r="F14" s="55"/>
      <c r="G14" s="59"/>
      <c r="H14" s="54"/>
      <c r="I14" s="55"/>
      <c r="J14" s="64"/>
      <c r="K14" s="63"/>
      <c r="L14" s="63"/>
      <c r="M14" s="64"/>
      <c r="N14" s="64"/>
      <c r="O14" s="63"/>
    </row>
    <row r="17" ht="15" thickBot="1"/>
    <row r="18" spans="1:21" ht="15" thickBot="1">
      <c r="A18" s="60" t="str">
        <f>Spielplan!A8:B8</f>
        <v>Augusta</v>
      </c>
      <c r="B18" s="61"/>
      <c r="C18" s="62"/>
      <c r="D18" s="60" t="str">
        <f>Spielplan!A9</f>
        <v>Uerkner-Team</v>
      </c>
      <c r="E18" s="61"/>
      <c r="F18" s="62"/>
      <c r="G18" s="60" t="str">
        <f>Spielplan!A10</f>
        <v>Kommt noch</v>
      </c>
      <c r="H18" s="61"/>
      <c r="I18" s="62"/>
      <c r="J18" s="67" t="str">
        <f>Spielplan!A11</f>
        <v>Woodis</v>
      </c>
      <c r="K18" s="68"/>
      <c r="L18" s="69"/>
      <c r="N18" s="3">
        <f>Rangtabelle!C10</f>
        <v>1</v>
      </c>
      <c r="O18" s="25" t="str">
        <f>Rangtabelle!D10</f>
        <v>Kommt noch</v>
      </c>
      <c r="S18" s="26">
        <f>Rangtabelle!E10</f>
        <v>9</v>
      </c>
      <c r="T18" s="25">
        <f>IF(O18&gt;"",Rangtabelle!I10,"")</f>
      </c>
      <c r="U18" s="25"/>
    </row>
    <row r="19" spans="1:21" ht="21" customHeight="1">
      <c r="A19" s="10">
        <f>J7</f>
        <v>0</v>
      </c>
      <c r="B19" s="11">
        <f>J13</f>
        <v>1</v>
      </c>
      <c r="C19" s="12">
        <f>IF(A19&lt;&gt;"",IF(A19&gt;B19,3,IF(A19=B19,1,0)),"")</f>
        <v>0</v>
      </c>
      <c r="D19" s="10">
        <f>K9</f>
        <v>0</v>
      </c>
      <c r="E19" s="11">
        <f>K11</f>
        <v>2</v>
      </c>
      <c r="F19" s="12">
        <f>IF(D19&lt;&gt;"",IF(D19&gt;E19,3,IF(D19=E19,1,0)),"")</f>
        <v>0</v>
      </c>
      <c r="G19" s="10">
        <f>K11</f>
        <v>2</v>
      </c>
      <c r="H19" s="11">
        <f>K9</f>
        <v>0</v>
      </c>
      <c r="I19" s="12">
        <f>IF(G19&lt;&gt;"",IF(G19&gt;H19,3,IF(G19=H19,1,0)),"")</f>
        <v>3</v>
      </c>
      <c r="J19" s="10">
        <f>J13</f>
        <v>1</v>
      </c>
      <c r="K19" s="11">
        <f>J7</f>
        <v>0</v>
      </c>
      <c r="L19" s="12">
        <f>IF(J19&lt;&gt;"",IF(J19&gt;K19,3,IF(J19=K19,1,0)),"")</f>
        <v>3</v>
      </c>
      <c r="N19" s="3">
        <f>IF(Rangtabelle!C11&lt;&gt;N18,Rangtabelle!C11,"")</f>
        <v>2</v>
      </c>
      <c r="O19" s="25" t="str">
        <f>Rangtabelle!D11</f>
        <v>Woodis</v>
      </c>
      <c r="S19" s="26">
        <f>Rangtabelle!E11</f>
        <v>4</v>
      </c>
      <c r="T19" s="25">
        <f>IF(O19&gt;"",Rangtabelle!I11,"")</f>
      </c>
      <c r="U19" s="25"/>
    </row>
    <row r="20" spans="1:21" ht="21" customHeight="1">
      <c r="A20" s="14">
        <f>L7</f>
        <v>0</v>
      </c>
      <c r="B20" s="15">
        <f>L11</f>
        <v>4</v>
      </c>
      <c r="C20" s="16">
        <f>IF(A20&lt;&gt;"",IF(A20&gt;B20,3,IF(A20=B20,1,0)),"")</f>
        <v>0</v>
      </c>
      <c r="D20" s="14">
        <f>M9</f>
        <v>0</v>
      </c>
      <c r="E20" s="15">
        <f>M13</f>
        <v>0</v>
      </c>
      <c r="F20" s="16">
        <f>IF(D20&lt;&gt;"",IF(D20&gt;E20,3,IF(D20=E20,1,0)),"")</f>
        <v>1</v>
      </c>
      <c r="G20" s="14">
        <f>L11</f>
        <v>4</v>
      </c>
      <c r="H20" s="15">
        <f>L7</f>
        <v>0</v>
      </c>
      <c r="I20" s="16">
        <f>IF(G20&lt;&gt;"",IF(G20&gt;H20,3,IF(G20=H20,1,0)),"")</f>
        <v>3</v>
      </c>
      <c r="J20" s="14">
        <f>M13</f>
        <v>0</v>
      </c>
      <c r="K20" s="15">
        <f>M9</f>
        <v>0</v>
      </c>
      <c r="L20" s="16">
        <f>IF(J20&lt;&gt;"",IF(J20&gt;K20,3,IF(J20=K20,1,0)),"")</f>
        <v>1</v>
      </c>
      <c r="N20" s="3">
        <f>IF(Rangtabelle!C12&lt;&gt;N19,Rangtabelle!C12,"")</f>
        <v>3</v>
      </c>
      <c r="O20" s="25" t="str">
        <f>Rangtabelle!D12</f>
        <v>Augusta</v>
      </c>
      <c r="S20" s="26">
        <f>Rangtabelle!E12</f>
        <v>3</v>
      </c>
      <c r="T20" s="25">
        <f>IF(O20&gt;"",Rangtabelle!I12,"")</f>
      </c>
      <c r="U20" s="25"/>
    </row>
    <row r="21" spans="1:21" ht="21" customHeight="1" thickBot="1">
      <c r="A21" s="17">
        <f>O7</f>
        <v>1</v>
      </c>
      <c r="B21" s="18">
        <f>O9</f>
        <v>0</v>
      </c>
      <c r="C21" s="13">
        <f>IF(A21&lt;&gt;"",IF(A21&gt;B21,3,IF(A21=B21,1,0)),"")</f>
        <v>3</v>
      </c>
      <c r="D21" s="17">
        <f>O9</f>
        <v>0</v>
      </c>
      <c r="E21" s="18">
        <f>O7</f>
        <v>1</v>
      </c>
      <c r="F21" s="13">
        <f>IF(D21&lt;&gt;"",IF(D21&gt;E21,3,IF(D21=E21,1,0)),"")</f>
        <v>0</v>
      </c>
      <c r="G21" s="17">
        <f>N11</f>
        <v>3</v>
      </c>
      <c r="H21" s="18">
        <f>N13</f>
        <v>0</v>
      </c>
      <c r="I21" s="13">
        <f>IF(G21&lt;&gt;"",IF(G21&gt;H21,3,IF(G21=H21,1,0)),"")</f>
        <v>3</v>
      </c>
      <c r="J21" s="17">
        <f>N13</f>
        <v>0</v>
      </c>
      <c r="K21" s="18">
        <f>N11</f>
        <v>3</v>
      </c>
      <c r="L21" s="13">
        <f>IF(J21&lt;&gt;"",IF(J21&gt;K21,3,IF(J21=K21,1,0)),"")</f>
        <v>0</v>
      </c>
      <c r="N21" s="3">
        <f>IF(Rangtabelle!C13&lt;&gt;N20,Rangtabelle!C13,"")</f>
        <v>4</v>
      </c>
      <c r="O21" s="25" t="str">
        <f>Rangtabelle!D13</f>
        <v>Uerkner-Team</v>
      </c>
      <c r="S21" s="26">
        <f>Rangtabelle!E13</f>
        <v>1</v>
      </c>
      <c r="T21" s="25">
        <f>IF(O21&gt;"",Rangtabelle!I13,"")</f>
      </c>
      <c r="U21" s="25"/>
    </row>
    <row r="22" spans="1:12" ht="21" customHeight="1" thickBot="1">
      <c r="A22" s="10">
        <f>IF(A19&lt;&gt;"",SUM(A19:A21),"")</f>
        <v>1</v>
      </c>
      <c r="B22" s="11">
        <f>IF(A19&lt;&gt;"",SUM(B19:B21),"")</f>
        <v>5</v>
      </c>
      <c r="C22" s="19">
        <f>IF(A19&lt;&gt;"",SUM(C19:C21),"")</f>
        <v>3</v>
      </c>
      <c r="D22" s="10">
        <f>IF(D19&lt;&gt;"",SUM(D19:D21),"")</f>
        <v>0</v>
      </c>
      <c r="E22" s="11">
        <f>IF(D19&lt;&gt;"",SUM(E19:E21),"")</f>
        <v>3</v>
      </c>
      <c r="F22" s="19">
        <f>IF(D19&lt;&gt;"",SUM(F19:F21),"")</f>
        <v>1</v>
      </c>
      <c r="G22" s="10">
        <f>IF(G19&lt;&gt;"",SUM(G19:G21),"")</f>
        <v>9</v>
      </c>
      <c r="H22" s="11">
        <f>IF(G19&lt;&gt;"",SUM(H19:H21),"")</f>
        <v>0</v>
      </c>
      <c r="I22" s="19">
        <f>IF(G19&lt;&gt;"",SUM(I19:I21),"")</f>
        <v>9</v>
      </c>
      <c r="J22" s="10">
        <f>IF(J19&lt;&gt;"",SUM(J19:J21),"")</f>
        <v>1</v>
      </c>
      <c r="K22" s="11">
        <f>IF(J19&lt;&gt;"",SUM(K19:K21),"")</f>
        <v>3</v>
      </c>
      <c r="L22" s="19">
        <f>IF(J19&lt;&gt;"",SUM(L19:L21),"")</f>
        <v>4</v>
      </c>
    </row>
    <row r="23" spans="1:12" ht="21" customHeight="1" thickBot="1">
      <c r="A23" s="65">
        <f>IF(A19&lt;&gt;"",A22-B22,"")</f>
        <v>-4</v>
      </c>
      <c r="B23" s="66"/>
      <c r="C23" s="20"/>
      <c r="D23" s="65">
        <f>IF(D19&lt;&gt;"",D22-E22,"")</f>
        <v>-3</v>
      </c>
      <c r="E23" s="66"/>
      <c r="F23" s="20"/>
      <c r="G23" s="65">
        <f>IF(G19&lt;&gt;"",G22-H22,"")</f>
        <v>9</v>
      </c>
      <c r="H23" s="66"/>
      <c r="I23" s="20"/>
      <c r="J23" s="65">
        <f>IF(J19&lt;&gt;"",J22-K22,"")</f>
        <v>-2</v>
      </c>
      <c r="K23" s="66"/>
      <c r="L23" s="20"/>
    </row>
  </sheetData>
  <sheetProtection sheet="1" objects="1" scenarios="1"/>
  <mergeCells count="59">
    <mergeCell ref="A11:C12"/>
    <mergeCell ref="L7:L8"/>
    <mergeCell ref="J9:J10"/>
    <mergeCell ref="K9:K10"/>
    <mergeCell ref="L9:L10"/>
    <mergeCell ref="M9:M10"/>
    <mergeCell ref="A1:N1"/>
    <mergeCell ref="A13:C14"/>
    <mergeCell ref="J7:J8"/>
    <mergeCell ref="K7:K8"/>
    <mergeCell ref="D12:G12"/>
    <mergeCell ref="D13:G13"/>
    <mergeCell ref="L3:M3"/>
    <mergeCell ref="C2:M2"/>
    <mergeCell ref="C4:M4"/>
    <mergeCell ref="C3:K3"/>
    <mergeCell ref="M7:M8"/>
    <mergeCell ref="A7:C8"/>
    <mergeCell ref="A9:C10"/>
    <mergeCell ref="M13:M14"/>
    <mergeCell ref="N13:N14"/>
    <mergeCell ref="H11:I11"/>
    <mergeCell ref="H12:I12"/>
    <mergeCell ref="H13:I13"/>
    <mergeCell ref="H14:I14"/>
    <mergeCell ref="M11:M12"/>
    <mergeCell ref="O13:O14"/>
    <mergeCell ref="O9:O10"/>
    <mergeCell ref="N7:N8"/>
    <mergeCell ref="O7:O8"/>
    <mergeCell ref="N9:N10"/>
    <mergeCell ref="N11:N12"/>
    <mergeCell ref="O11:O12"/>
    <mergeCell ref="L13:L14"/>
    <mergeCell ref="L11:L12"/>
    <mergeCell ref="J13:J14"/>
    <mergeCell ref="A23:B23"/>
    <mergeCell ref="D23:E23"/>
    <mergeCell ref="G23:H23"/>
    <mergeCell ref="J23:K23"/>
    <mergeCell ref="J18:L18"/>
    <mergeCell ref="A18:C18"/>
    <mergeCell ref="D14:G14"/>
    <mergeCell ref="D18:F18"/>
    <mergeCell ref="G18:I18"/>
    <mergeCell ref="D11:G11"/>
    <mergeCell ref="D9:G9"/>
    <mergeCell ref="D10:G10"/>
    <mergeCell ref="K13:K14"/>
    <mergeCell ref="J11:J12"/>
    <mergeCell ref="H9:I9"/>
    <mergeCell ref="H10:I10"/>
    <mergeCell ref="K11:K12"/>
    <mergeCell ref="H6:I6"/>
    <mergeCell ref="D6:G6"/>
    <mergeCell ref="H7:I7"/>
    <mergeCell ref="H8:I8"/>
    <mergeCell ref="D7:G7"/>
    <mergeCell ref="D8:G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Augusta</v>
      </c>
      <c r="B2">
        <f>IF(Rapport!A$22&lt;&gt;"",Rapport!A$22,0)</f>
        <v>1</v>
      </c>
      <c r="C2">
        <f>IF(Rapport!B$22&lt;&gt;"",Rapport!B$22,0)</f>
        <v>5</v>
      </c>
      <c r="D2">
        <f>IF(Rapport!C$22&lt;&gt;"",Rapport!C$22,0)</f>
        <v>3</v>
      </c>
      <c r="E2">
        <f>D2*100000-F2*1000+(B2-C2)*100+B2</f>
        <v>296601</v>
      </c>
      <c r="F2">
        <f>COUNT(Rapport!A$19:A$21)</f>
        <v>3</v>
      </c>
      <c r="G2">
        <f>RANK(E2,E$2:E$5)</f>
        <v>3</v>
      </c>
      <c r="H2">
        <f>E2*10+9-J2</f>
        <v>2966017</v>
      </c>
      <c r="I2">
        <f>IF(SUM($D$2:$D$5)&gt;0,RANK(H2,H$2:H$5),"")</f>
        <v>3</v>
      </c>
      <c r="J2">
        <f>ROW(G2)</f>
        <v>2</v>
      </c>
    </row>
    <row r="3" spans="1:10" ht="12.75">
      <c r="A3" t="str">
        <f>Rapport!A9</f>
        <v>Uerkner-Team</v>
      </c>
      <c r="B3">
        <f>IF(Rapport!D$22&lt;&gt;"",Rapport!D$22,0)</f>
        <v>0</v>
      </c>
      <c r="C3">
        <f>IF(Rapport!E$22&lt;&gt;"",Rapport!E$22,0)</f>
        <v>3</v>
      </c>
      <c r="D3">
        <f>IF(Rapport!F$22&lt;&gt;"",Rapport!F$22,0)</f>
        <v>1</v>
      </c>
      <c r="E3">
        <f>D3*100000-F3*1000+(B3-C3)*100+B3</f>
        <v>96700</v>
      </c>
      <c r="F3">
        <f>COUNT(Rapport!D$19:D$21)</f>
        <v>3</v>
      </c>
      <c r="G3">
        <f>RANK(E3,E$2:E$5)</f>
        <v>4</v>
      </c>
      <c r="H3">
        <f>E3*10+9-J3</f>
        <v>967006</v>
      </c>
      <c r="I3">
        <f>IF(SUM($D$2:$D$5)&gt;0,RANK(H3,H$2:H$5),"")</f>
        <v>4</v>
      </c>
      <c r="J3">
        <f>ROW(G3)</f>
        <v>3</v>
      </c>
    </row>
    <row r="4" spans="1:10" ht="12.75">
      <c r="A4" t="str">
        <f>Rapport!A11</f>
        <v>Kommt noch</v>
      </c>
      <c r="B4">
        <f>IF(Rapport!G$22&lt;&gt;"",Rapport!G$22,0)</f>
        <v>9</v>
      </c>
      <c r="C4">
        <f>IF(Rapport!H$22&lt;&gt;"",Rapport!H$22,0)</f>
        <v>0</v>
      </c>
      <c r="D4">
        <f>IF(Rapport!I$22&lt;&gt;"",Rapport!I$22,0)</f>
        <v>9</v>
      </c>
      <c r="E4">
        <f>D4*100000-F4*1000+(B4-C4)*100+B4</f>
        <v>897909</v>
      </c>
      <c r="F4">
        <f>COUNT(Rapport!G$19:G$21)</f>
        <v>3</v>
      </c>
      <c r="G4">
        <f>RANK(E4,E$2:E$5)</f>
        <v>1</v>
      </c>
      <c r="H4">
        <f>E4*10+9-J4</f>
        <v>8979095</v>
      </c>
      <c r="I4">
        <f>IF(SUM($D$2:$D$5)&gt;0,RANK(H4,H$2:H$5),"")</f>
        <v>1</v>
      </c>
      <c r="J4">
        <f>ROW(G4)</f>
        <v>4</v>
      </c>
    </row>
    <row r="5" spans="1:10" ht="12.75">
      <c r="A5" t="str">
        <f>Rapport!A13</f>
        <v>Woodis</v>
      </c>
      <c r="B5">
        <f>IF(Rapport!J$22&lt;&gt;"",Rapport!J$22,0)</f>
        <v>1</v>
      </c>
      <c r="C5">
        <f>IF(Rapport!K$22&lt;&gt;"",Rapport!K$22,0)</f>
        <v>3</v>
      </c>
      <c r="D5">
        <f>IF(Rapport!L$22&lt;&gt;"",Rapport!L$22,0)</f>
        <v>4</v>
      </c>
      <c r="E5">
        <f>D5*100000-F5*1000+(B5-C5)*100+B5</f>
        <v>396801</v>
      </c>
      <c r="F5">
        <f>COUNT(Rapport!J$19:J$21)</f>
        <v>3</v>
      </c>
      <c r="G5">
        <f>RANK(E5,E$2:E$5)</f>
        <v>2</v>
      </c>
      <c r="H5">
        <f>E5*10+9-J5</f>
        <v>3968014</v>
      </c>
      <c r="I5">
        <f>IF(SUM($D$2:$D$5)&gt;0,RANK(H5,H$2:H$5),"")</f>
        <v>2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Kommt noch</v>
      </c>
      <c r="E10">
        <f ca="1">IF(ISERROR(INDIRECT("D"&amp;$B10)),"",INDIRECT("D"&amp;$B10))</f>
        <v>9</v>
      </c>
      <c r="F10">
        <f ca="1">IF(ISERROR(INDIRECT("B"&amp;$B10)),"",INDIRECT("B"&amp;$B10))</f>
        <v>9</v>
      </c>
      <c r="G10">
        <f ca="1">IF(ISERROR(INDIRECT("C"&amp;$B10)),"",INDIRECT("C"&amp;$B10))</f>
        <v>0</v>
      </c>
      <c r="H10" s="24" t="str">
        <f>IF(ISERROR(F10-G10),"",IF(F10-G10&gt;0,"+"&amp;F10-G10,F10-G10))</f>
        <v>+9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Woodis</v>
      </c>
      <c r="E11">
        <f ca="1">IF(ISERROR(INDIRECT("D"&amp;$B11)),"",INDIRECT("D"&amp;$B11))</f>
        <v>4</v>
      </c>
      <c r="F11">
        <f ca="1">IF(ISERROR(INDIRECT("B"&amp;$B11)),"",INDIRECT("B"&amp;$B11))</f>
        <v>1</v>
      </c>
      <c r="G11">
        <f ca="1">IF(ISERROR(INDIRECT("C"&amp;$B11)),"",INDIRECT("C"&amp;$B11))</f>
        <v>3</v>
      </c>
      <c r="H11" s="24">
        <f>IF(ISERROR(F11-G11),"",IF(F11-G11&gt;0,"+"&amp;F11-G11,F11-G11))</f>
        <v>-2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Augusta</v>
      </c>
      <c r="E12">
        <f ca="1">IF(ISERROR(INDIRECT("D"&amp;$B12)),"",INDIRECT("D"&amp;$B12))</f>
        <v>3</v>
      </c>
      <c r="F12">
        <f ca="1">IF(ISERROR(INDIRECT("B"&amp;$B12)),"",INDIRECT("B"&amp;$B12))</f>
        <v>1</v>
      </c>
      <c r="G12">
        <f ca="1">IF(ISERROR(INDIRECT("C"&amp;$B12)),"",INDIRECT("C"&amp;$B12))</f>
        <v>5</v>
      </c>
      <c r="H12" s="24">
        <f>IF(ISERROR(F12-G12),"",IF(F12-G12&gt;0,"+"&amp;F12-G12,F12-G12))</f>
        <v>-4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3</v>
      </c>
      <c r="C13">
        <f ca="1">IF(ISERROR(INDIRECT("G"&amp;$B13)),"",INDIRECT("G"&amp;$B13))</f>
        <v>4</v>
      </c>
      <c r="D13" t="str">
        <f ca="1">IF(ISERROR(INDIRECT("A"&amp;$B13)),"",INDIRECT("A"&amp;$B13))</f>
        <v>Uerkner-Team</v>
      </c>
      <c r="E13">
        <f ca="1">IF(ISERROR(INDIRECT("D"&amp;$B13)),"",INDIRECT("D"&amp;$B13))</f>
        <v>1</v>
      </c>
      <c r="F13">
        <f ca="1">IF(ISERROR(INDIRECT("B"&amp;$B13)),"",INDIRECT("B"&amp;$B13))</f>
        <v>0</v>
      </c>
      <c r="G13">
        <f ca="1">IF(ISERROR(INDIRECT("C"&amp;$B13)),"",INDIRECT("C"&amp;$B13))</f>
        <v>3</v>
      </c>
      <c r="H13" s="24">
        <f>IF(ISERROR(F13-G13),"",IF(F13-G13&gt;0,"+"&amp;F13-G13,F13-G13))</f>
        <v>-3</v>
      </c>
      <c r="I13">
        <f>IF(E13=E12,"("&amp;H13&amp;IF(H13=H12,"/"&amp;F13,"")&amp;")","")</f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4">
      <selection activeCell="B22" sqref="B22:F22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6" t="s">
        <v>24</v>
      </c>
      <c r="B1" s="46"/>
      <c r="C1" s="46"/>
      <c r="D1" s="46"/>
      <c r="E1" s="46"/>
      <c r="F1" s="46"/>
      <c r="G1" s="46"/>
      <c r="H1" s="46"/>
    </row>
    <row r="2" spans="1:8" ht="15.75" customHeight="1">
      <c r="A2" s="27" t="s">
        <v>21</v>
      </c>
      <c r="B2" s="28"/>
      <c r="C2" s="45" t="s">
        <v>41</v>
      </c>
      <c r="D2" s="45"/>
      <c r="E2" s="45"/>
      <c r="F2" s="23"/>
      <c r="G2" s="23"/>
      <c r="H2" s="23"/>
    </row>
    <row r="3" spans="1:5" ht="15">
      <c r="A3" s="27" t="s">
        <v>0</v>
      </c>
      <c r="B3" s="29"/>
      <c r="C3" s="45" t="s">
        <v>31</v>
      </c>
      <c r="D3" s="45"/>
      <c r="E3" s="45"/>
    </row>
    <row r="4" spans="1:5" ht="15">
      <c r="A4" s="29" t="s">
        <v>1</v>
      </c>
      <c r="B4" s="29"/>
      <c r="C4" s="41" t="s">
        <v>25</v>
      </c>
      <c r="D4" s="41"/>
      <c r="E4" s="41"/>
    </row>
    <row r="5" spans="1:2" ht="15">
      <c r="A5" s="29"/>
      <c r="B5" s="29"/>
    </row>
    <row r="7" ht="15">
      <c r="A7" s="7" t="s">
        <v>2</v>
      </c>
    </row>
    <row r="8" spans="1:8" ht="15">
      <c r="A8" s="41" t="s">
        <v>26</v>
      </c>
      <c r="B8" s="43"/>
      <c r="C8" s="43"/>
      <c r="D8" s="44" t="str">
        <f>IF(RapRunde2!D7&lt;&gt;"",RapRunde2!D7&amp;" / "&amp;RapRunde2!D8,"")</f>
        <v>Melissa Chételat / Liliane Chételat</v>
      </c>
      <c r="E8" s="44"/>
      <c r="F8" s="44"/>
      <c r="G8" s="43"/>
      <c r="H8" s="43"/>
    </row>
    <row r="9" spans="1:8" ht="15">
      <c r="A9" s="41" t="s">
        <v>27</v>
      </c>
      <c r="B9" s="43"/>
      <c r="C9" s="43"/>
      <c r="D9" s="44" t="str">
        <f>IF(RapRunde2!D9&lt;&gt;"",RapRunde2!D9&amp;" / "&amp;RapRunde2!D10,"")</f>
        <v>Flavio Meienberger / Roger Meienberger</v>
      </c>
      <c r="E9" s="44"/>
      <c r="F9" s="44"/>
      <c r="G9" s="43"/>
      <c r="H9" s="43"/>
    </row>
    <row r="10" spans="1:8" ht="15">
      <c r="A10" s="41" t="s">
        <v>28</v>
      </c>
      <c r="B10" s="43"/>
      <c r="C10" s="43"/>
      <c r="D10" s="44" t="str">
        <f>IF(RapRunde2!D11&lt;&gt;"",RapRunde2!D11&amp;" / "&amp;RapRunde2!D12,"")</f>
        <v>Lou Blanc / Stefan Schild</v>
      </c>
      <c r="E10" s="44"/>
      <c r="F10" s="44"/>
      <c r="G10" s="43"/>
      <c r="H10" s="43"/>
    </row>
    <row r="11" spans="1:8" ht="15">
      <c r="A11" s="41" t="s">
        <v>29</v>
      </c>
      <c r="B11" s="43"/>
      <c r="C11" s="43"/>
      <c r="D11" s="44" t="str">
        <f>IF(RapRunde2!D13&lt;&gt;"",RapRunde2!D13&amp;" / "&amp;RapRunde2!D14,"")</f>
        <v>Naomi Fäs / Nadia Zimmermann</v>
      </c>
      <c r="E11" s="44"/>
      <c r="F11" s="44"/>
      <c r="G11" s="43"/>
      <c r="H11" s="43"/>
    </row>
    <row r="12" spans="1:6" ht="15">
      <c r="A12" s="44"/>
      <c r="B12" s="44"/>
      <c r="C12" s="44"/>
      <c r="D12" s="44"/>
      <c r="E12" s="44"/>
      <c r="F12" s="44"/>
    </row>
    <row r="13" ht="15">
      <c r="A13" s="7" t="s">
        <v>6</v>
      </c>
    </row>
    <row r="14" spans="1:8" ht="21" customHeight="1">
      <c r="A14" s="3">
        <v>1</v>
      </c>
      <c r="B14" s="42" t="str">
        <f>A11</f>
        <v>Woodis</v>
      </c>
      <c r="C14" s="43"/>
      <c r="D14" s="4" t="s">
        <v>3</v>
      </c>
      <c r="E14" s="25" t="str">
        <f>A8</f>
        <v>Augusta</v>
      </c>
      <c r="F14" s="21">
        <v>1</v>
      </c>
      <c r="G14" s="6" t="s">
        <v>4</v>
      </c>
      <c r="H14" s="21">
        <v>1</v>
      </c>
    </row>
    <row r="15" spans="1:8" ht="21" customHeight="1">
      <c r="A15" s="3">
        <v>2</v>
      </c>
      <c r="B15" s="42" t="str">
        <f>A9</f>
        <v>Uerkner-Team</v>
      </c>
      <c r="C15" s="43"/>
      <c r="D15" s="4" t="s">
        <v>3</v>
      </c>
      <c r="E15" s="25" t="str">
        <f>A10</f>
        <v>Kommt noch</v>
      </c>
      <c r="F15" s="22">
        <v>0</v>
      </c>
      <c r="G15" s="6" t="s">
        <v>4</v>
      </c>
      <c r="H15" s="22">
        <v>3</v>
      </c>
    </row>
    <row r="16" spans="1:8" ht="21" customHeight="1">
      <c r="A16" s="3">
        <v>3</v>
      </c>
      <c r="B16" s="42" t="str">
        <f>A10</f>
        <v>Kommt noch</v>
      </c>
      <c r="C16" s="43"/>
      <c r="D16" s="4" t="s">
        <v>3</v>
      </c>
      <c r="E16" s="25" t="str">
        <f>A8</f>
        <v>Augusta</v>
      </c>
      <c r="F16" s="22">
        <v>3</v>
      </c>
      <c r="G16" s="6" t="s">
        <v>4</v>
      </c>
      <c r="H16" s="22">
        <v>0</v>
      </c>
    </row>
    <row r="17" spans="1:8" ht="21" customHeight="1">
      <c r="A17" s="3">
        <v>4</v>
      </c>
      <c r="B17" s="42" t="str">
        <f>A9</f>
        <v>Uerkner-Team</v>
      </c>
      <c r="C17" s="43"/>
      <c r="D17" s="4" t="s">
        <v>3</v>
      </c>
      <c r="E17" s="25" t="str">
        <f>A11</f>
        <v>Woodis</v>
      </c>
      <c r="F17" s="22">
        <v>1</v>
      </c>
      <c r="G17" s="6" t="s">
        <v>4</v>
      </c>
      <c r="H17" s="22">
        <v>1</v>
      </c>
    </row>
    <row r="18" spans="1:8" ht="21" customHeight="1">
      <c r="A18" s="3">
        <v>5</v>
      </c>
      <c r="B18" s="42" t="str">
        <f>A11</f>
        <v>Woodis</v>
      </c>
      <c r="C18" s="43"/>
      <c r="D18" s="4" t="s">
        <v>3</v>
      </c>
      <c r="E18" s="25" t="str">
        <f>A10</f>
        <v>Kommt noch</v>
      </c>
      <c r="F18" s="22">
        <v>0</v>
      </c>
      <c r="G18" s="6" t="s">
        <v>4</v>
      </c>
      <c r="H18" s="22">
        <v>3</v>
      </c>
    </row>
    <row r="19" spans="1:8" ht="21" customHeight="1">
      <c r="A19" s="3">
        <v>6</v>
      </c>
      <c r="B19" s="42" t="str">
        <f>A9</f>
        <v>Uerkner-Team</v>
      </c>
      <c r="C19" s="43"/>
      <c r="D19" s="4" t="s">
        <v>3</v>
      </c>
      <c r="E19" s="25" t="str">
        <f>A8</f>
        <v>Augusta</v>
      </c>
      <c r="F19" s="22">
        <v>0</v>
      </c>
      <c r="G19" s="6" t="s">
        <v>4</v>
      </c>
      <c r="H19" s="22">
        <v>0</v>
      </c>
    </row>
    <row r="20" ht="15">
      <c r="A20" s="3"/>
    </row>
    <row r="21" ht="15">
      <c r="A21" s="7" t="s">
        <v>5</v>
      </c>
    </row>
    <row r="22" spans="1:9" ht="21" customHeight="1">
      <c r="A22" s="3">
        <f>RapRunde2!N18</f>
        <v>1</v>
      </c>
      <c r="B22" s="37" t="str">
        <f>RapRunde2!O18</f>
        <v>Kommt noch</v>
      </c>
      <c r="C22" s="38"/>
      <c r="D22" s="38"/>
      <c r="E22" s="38"/>
      <c r="F22" s="38"/>
      <c r="G22" s="8"/>
      <c r="H22" s="5" t="str">
        <f>IF(B22&gt;"",RapRunde2!S18&amp;" "&amp;RTRunde2!I10,"")</f>
        <v>9 </v>
      </c>
      <c r="I22" s="8"/>
    </row>
    <row r="23" spans="1:9" ht="21" customHeight="1">
      <c r="A23" s="3">
        <f>RapRunde2!N19</f>
        <v>2</v>
      </c>
      <c r="B23" s="39" t="str">
        <f>RapRunde2!O19</f>
        <v>Woodis</v>
      </c>
      <c r="C23" s="40"/>
      <c r="D23" s="40"/>
      <c r="E23" s="40"/>
      <c r="F23" s="40"/>
      <c r="G23" s="8"/>
      <c r="H23" s="5" t="str">
        <f>IF(B23&gt;"",RapRunde2!S19&amp;" "&amp;RTRunde2!I11,"")</f>
        <v>2 (-3/2)</v>
      </c>
      <c r="I23" s="8"/>
    </row>
    <row r="24" spans="1:9" ht="21" customHeight="1">
      <c r="A24" s="3">
        <f>RapRunde2!N20</f>
        <v>3</v>
      </c>
      <c r="B24" s="39" t="str">
        <f>RapRunde2!O20</f>
        <v>Augusta</v>
      </c>
      <c r="C24" s="40"/>
      <c r="D24" s="40"/>
      <c r="E24" s="40"/>
      <c r="F24" s="40"/>
      <c r="G24" s="8"/>
      <c r="H24" s="5" t="str">
        <f>IF(B24&gt;"",RapRunde2!S20&amp;" "&amp;RTRunde2!I12,"")</f>
        <v>2 (-3/1)</v>
      </c>
      <c r="I24" s="8"/>
    </row>
    <row r="25" spans="1:9" ht="21" customHeight="1">
      <c r="A25" s="3">
        <f>RapRunde2!N21</f>
      </c>
      <c r="B25" s="39" t="str">
        <f>RapRunde2!O21</f>
        <v>Uerkner-Team</v>
      </c>
      <c r="C25" s="40"/>
      <c r="D25" s="40"/>
      <c r="E25" s="40"/>
      <c r="F25" s="40"/>
      <c r="G25" s="8"/>
      <c r="H25" s="5" t="str">
        <f>IF(B25&gt;"",RapRunde2!S21&amp;" "&amp;RTRunde2!I13,"")</f>
        <v>2 (-3/1)</v>
      </c>
      <c r="I25" s="8"/>
    </row>
    <row r="26" ht="21" customHeight="1"/>
  </sheetData>
  <sheetProtection sheet="1" objects="1" scenarios="1"/>
  <mergeCells count="24">
    <mergeCell ref="A1:H1"/>
    <mergeCell ref="C2:E2"/>
    <mergeCell ref="C3:E3"/>
    <mergeCell ref="C4:E4"/>
    <mergeCell ref="A8:C8"/>
    <mergeCell ref="D8:H8"/>
    <mergeCell ref="A9:C9"/>
    <mergeCell ref="A10:C10"/>
    <mergeCell ref="A11:C11"/>
    <mergeCell ref="D9:H9"/>
    <mergeCell ref="D10:H10"/>
    <mergeCell ref="D11:H11"/>
    <mergeCell ref="A12:C12"/>
    <mergeCell ref="D12:F12"/>
    <mergeCell ref="B14:C14"/>
    <mergeCell ref="B15:C15"/>
    <mergeCell ref="B16:C16"/>
    <mergeCell ref="B17:C17"/>
    <mergeCell ref="B18:C18"/>
    <mergeCell ref="B19:C19"/>
    <mergeCell ref="B22:F22"/>
    <mergeCell ref="B23:F23"/>
    <mergeCell ref="B24:F24"/>
    <mergeCell ref="B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K9" sqref="K9:K10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6" t="str">
        <f>Spielplan!A1</f>
        <v>Grümpelturnier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3" ht="15.75" customHeight="1">
      <c r="A2" s="2" t="s">
        <v>21</v>
      </c>
      <c r="B2" s="23"/>
      <c r="C2" s="77" t="str">
        <f>Runde2!C2</f>
        <v>Eine Chas, 2. Runde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45" t="str">
        <f>Runde2!C3</f>
        <v>06.09.2014  - 15:30 Uhr</v>
      </c>
      <c r="D3" s="45"/>
      <c r="E3" s="45"/>
      <c r="F3" s="78"/>
      <c r="G3" s="78"/>
      <c r="H3" s="78"/>
      <c r="I3" s="78"/>
      <c r="J3" s="78"/>
      <c r="K3" s="78"/>
      <c r="L3" s="78"/>
      <c r="M3" s="78"/>
    </row>
    <row r="4" spans="1:13" ht="15">
      <c r="A4" s="1" t="s">
        <v>1</v>
      </c>
      <c r="C4" s="77" t="str">
        <f>Runde2!C4</f>
        <v>Sporthalle Schöftland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15" ht="15" thickBot="1">
      <c r="D6" s="49" t="s">
        <v>22</v>
      </c>
      <c r="E6" s="50"/>
      <c r="F6" s="50"/>
      <c r="G6" s="51"/>
      <c r="H6" s="47" t="s">
        <v>23</v>
      </c>
      <c r="I6" s="4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70" t="str">
        <f>A18</f>
        <v>Augusta</v>
      </c>
      <c r="B7" s="71"/>
      <c r="C7" s="71"/>
      <c r="D7" s="56" t="s">
        <v>32</v>
      </c>
      <c r="E7" s="53"/>
      <c r="F7" s="53"/>
      <c r="G7" s="57"/>
      <c r="H7" s="52"/>
      <c r="I7" s="53"/>
      <c r="J7" s="64">
        <f>IF(Runde2!$H14&lt;&gt;"",Runde2!$H14,"")</f>
        <v>1</v>
      </c>
      <c r="K7" s="63"/>
      <c r="L7" s="64">
        <f>IF(Runde2!$H16&lt;&gt;"",Runde2!$H16,"")</f>
        <v>0</v>
      </c>
      <c r="M7" s="63"/>
      <c r="N7" s="63"/>
      <c r="O7" s="64">
        <f>IF(Runde2!$H19&lt;&gt;"",Runde2!$H19,"")</f>
        <v>0</v>
      </c>
    </row>
    <row r="8" spans="1:15" ht="15" thickBot="1">
      <c r="A8" s="72"/>
      <c r="B8" s="73"/>
      <c r="C8" s="73"/>
      <c r="D8" s="58" t="s">
        <v>33</v>
      </c>
      <c r="E8" s="55"/>
      <c r="F8" s="55"/>
      <c r="G8" s="59"/>
      <c r="H8" s="54"/>
      <c r="I8" s="55"/>
      <c r="J8" s="64"/>
      <c r="K8" s="63"/>
      <c r="L8" s="64"/>
      <c r="M8" s="63"/>
      <c r="N8" s="63"/>
      <c r="O8" s="64"/>
    </row>
    <row r="9" spans="1:15" ht="15" thickBot="1">
      <c r="A9" s="70" t="str">
        <f>D18</f>
        <v>Uerkner-Team</v>
      </c>
      <c r="B9" s="71"/>
      <c r="C9" s="71"/>
      <c r="D9" s="56" t="s">
        <v>34</v>
      </c>
      <c r="E9" s="53"/>
      <c r="F9" s="53"/>
      <c r="G9" s="57"/>
      <c r="H9" s="52"/>
      <c r="I9" s="53"/>
      <c r="J9" s="63"/>
      <c r="K9" s="64">
        <f>IF(Runde2!$F15&lt;&gt;"",Runde2!$F15,"")</f>
        <v>0</v>
      </c>
      <c r="L9" s="63"/>
      <c r="M9" s="64">
        <f>IF(Runde2!$F17&lt;&gt;"",Runde2!$F17,"")</f>
        <v>1</v>
      </c>
      <c r="N9" s="63"/>
      <c r="O9" s="64">
        <f>IF(Runde2!$F19&lt;&gt;"",Runde2!$F19,"")</f>
        <v>0</v>
      </c>
    </row>
    <row r="10" spans="1:15" ht="15" thickBot="1">
      <c r="A10" s="74"/>
      <c r="B10" s="75"/>
      <c r="C10" s="75"/>
      <c r="D10" s="58" t="s">
        <v>35</v>
      </c>
      <c r="E10" s="55"/>
      <c r="F10" s="55"/>
      <c r="G10" s="59"/>
      <c r="H10" s="54"/>
      <c r="I10" s="55"/>
      <c r="J10" s="63"/>
      <c r="K10" s="64"/>
      <c r="L10" s="63"/>
      <c r="M10" s="64"/>
      <c r="N10" s="63"/>
      <c r="O10" s="64"/>
    </row>
    <row r="11" spans="1:15" ht="15" thickBot="1">
      <c r="A11" s="70" t="str">
        <f>G18</f>
        <v>Kommt noch</v>
      </c>
      <c r="B11" s="71"/>
      <c r="C11" s="71"/>
      <c r="D11" s="56" t="s">
        <v>37</v>
      </c>
      <c r="E11" s="53"/>
      <c r="F11" s="53"/>
      <c r="G11" s="57"/>
      <c r="H11" s="52"/>
      <c r="I11" s="53"/>
      <c r="J11" s="63"/>
      <c r="K11" s="64">
        <f>IF(Runde2!$H15&lt;&gt;"",Runde2!$H15,"")</f>
        <v>3</v>
      </c>
      <c r="L11" s="64">
        <f>IF(Runde2!$F16&lt;&gt;"",Runde2!$F16,"")</f>
        <v>3</v>
      </c>
      <c r="M11" s="63"/>
      <c r="N11" s="64">
        <f>IF(Runde2!$H18&lt;&gt;"",Runde2!$H18,"")</f>
        <v>3</v>
      </c>
      <c r="O11" s="63"/>
    </row>
    <row r="12" spans="1:15" ht="15" thickBot="1">
      <c r="A12" s="74"/>
      <c r="B12" s="75"/>
      <c r="C12" s="75"/>
      <c r="D12" s="58" t="s">
        <v>36</v>
      </c>
      <c r="E12" s="55"/>
      <c r="F12" s="55"/>
      <c r="G12" s="59"/>
      <c r="H12" s="54"/>
      <c r="I12" s="55"/>
      <c r="J12" s="63"/>
      <c r="K12" s="64"/>
      <c r="L12" s="64"/>
      <c r="M12" s="63"/>
      <c r="N12" s="64"/>
      <c r="O12" s="63"/>
    </row>
    <row r="13" spans="1:15" ht="15" thickBot="1">
      <c r="A13" s="72" t="str">
        <f>J18</f>
        <v>Woodis</v>
      </c>
      <c r="B13" s="73"/>
      <c r="C13" s="73"/>
      <c r="D13" s="56" t="s">
        <v>39</v>
      </c>
      <c r="E13" s="53"/>
      <c r="F13" s="53"/>
      <c r="G13" s="57"/>
      <c r="H13" s="52"/>
      <c r="I13" s="53"/>
      <c r="J13" s="64">
        <f>IF(Runde2!$F14&lt;&gt;"",Runde2!$F14,"")</f>
        <v>1</v>
      </c>
      <c r="K13" s="63"/>
      <c r="L13" s="63"/>
      <c r="M13" s="64">
        <f>IF(Runde2!$H17&lt;&gt;"",Runde2!$H17,"")</f>
        <v>1</v>
      </c>
      <c r="N13" s="64">
        <f>IF(Runde2!$F18&lt;&gt;"",Runde2!$F18,"")</f>
        <v>0</v>
      </c>
      <c r="O13" s="63"/>
    </row>
    <row r="14" spans="1:15" ht="15" thickBot="1">
      <c r="A14" s="74"/>
      <c r="B14" s="75"/>
      <c r="C14" s="75"/>
      <c r="D14" s="58" t="s">
        <v>38</v>
      </c>
      <c r="E14" s="55"/>
      <c r="F14" s="55"/>
      <c r="G14" s="59"/>
      <c r="H14" s="54"/>
      <c r="I14" s="55"/>
      <c r="J14" s="64"/>
      <c r="K14" s="63"/>
      <c r="L14" s="63"/>
      <c r="M14" s="64"/>
      <c r="N14" s="64"/>
      <c r="O14" s="63"/>
    </row>
    <row r="17" ht="15" thickBot="1"/>
    <row r="18" spans="1:20" ht="15" thickBot="1">
      <c r="A18" s="60" t="str">
        <f>Runde2!A8:B8</f>
        <v>Augusta</v>
      </c>
      <c r="B18" s="61"/>
      <c r="C18" s="62"/>
      <c r="D18" s="60" t="str">
        <f>Runde2!A9</f>
        <v>Uerkner-Team</v>
      </c>
      <c r="E18" s="61"/>
      <c r="F18" s="62"/>
      <c r="G18" s="60" t="str">
        <f>Runde2!A10</f>
        <v>Kommt noch</v>
      </c>
      <c r="H18" s="61"/>
      <c r="I18" s="62"/>
      <c r="J18" s="67" t="str">
        <f>Runde2!A11</f>
        <v>Woodis</v>
      </c>
      <c r="K18" s="68"/>
      <c r="L18" s="69"/>
      <c r="N18" s="3">
        <f>RTRunde2!C10</f>
        <v>1</v>
      </c>
      <c r="O18" s="25" t="str">
        <f>RTRunde2!D10</f>
        <v>Kommt noch</v>
      </c>
      <c r="S18" s="26">
        <f>RTRunde2!E10</f>
        <v>9</v>
      </c>
      <c r="T18" s="25">
        <f>IF(O18&gt;"",RTRunde2!I10,"")</f>
      </c>
    </row>
    <row r="19" spans="1:20" ht="21" customHeight="1">
      <c r="A19" s="10">
        <f>J7</f>
        <v>1</v>
      </c>
      <c r="B19" s="11">
        <f>J13</f>
        <v>1</v>
      </c>
      <c r="C19" s="12">
        <f>IF(A19&lt;&gt;"",IF(A19&gt;B19,3,IF(A19=B19,1,0)),"")</f>
        <v>1</v>
      </c>
      <c r="D19" s="10">
        <f>K9</f>
        <v>0</v>
      </c>
      <c r="E19" s="11">
        <f>K11</f>
        <v>3</v>
      </c>
      <c r="F19" s="12">
        <f>IF(D19&lt;&gt;"",IF(D19&gt;E19,3,IF(D19=E19,1,0)),"")</f>
        <v>0</v>
      </c>
      <c r="G19" s="10">
        <f>K11</f>
        <v>3</v>
      </c>
      <c r="H19" s="11">
        <f>K9</f>
        <v>0</v>
      </c>
      <c r="I19" s="12">
        <f>IF(G19&lt;&gt;"",IF(G19&gt;H19,3,IF(G19=H19,1,0)),"")</f>
        <v>3</v>
      </c>
      <c r="J19" s="10">
        <f>J13</f>
        <v>1</v>
      </c>
      <c r="K19" s="11">
        <f>J7</f>
        <v>1</v>
      </c>
      <c r="L19" s="12">
        <f>IF(J19&lt;&gt;"",IF(J19&gt;K19,3,IF(J19=K19,1,0)),"")</f>
        <v>1</v>
      </c>
      <c r="N19" s="3">
        <f>IF(RTRunde2!C11&lt;&gt;N18,RTRunde2!C11,"")</f>
        <v>2</v>
      </c>
      <c r="O19" s="25" t="str">
        <f>RTRunde2!D11</f>
        <v>Woodis</v>
      </c>
      <c r="S19" s="26">
        <f>RTRunde2!E11</f>
        <v>2</v>
      </c>
      <c r="T19" s="25" t="str">
        <f>IF(O19&gt;"",RTRunde2!I11,"")</f>
        <v>(-3/2)</v>
      </c>
    </row>
    <row r="20" spans="1:20" ht="21" customHeight="1">
      <c r="A20" s="14">
        <f>L7</f>
        <v>0</v>
      </c>
      <c r="B20" s="15">
        <f>L11</f>
        <v>3</v>
      </c>
      <c r="C20" s="16">
        <f>IF(A20&lt;&gt;"",IF(A20&gt;B20,3,IF(A20=B20,1,0)),"")</f>
        <v>0</v>
      </c>
      <c r="D20" s="14">
        <f>M9</f>
        <v>1</v>
      </c>
      <c r="E20" s="15">
        <f>M13</f>
        <v>1</v>
      </c>
      <c r="F20" s="16">
        <f>IF(D20&lt;&gt;"",IF(D20&gt;E20,3,IF(D20=E20,1,0)),"")</f>
        <v>1</v>
      </c>
      <c r="G20" s="14">
        <f>L11</f>
        <v>3</v>
      </c>
      <c r="H20" s="15">
        <f>L7</f>
        <v>0</v>
      </c>
      <c r="I20" s="16">
        <f>IF(G20&lt;&gt;"",IF(G20&gt;H20,3,IF(G20=H20,1,0)),"")</f>
        <v>3</v>
      </c>
      <c r="J20" s="14">
        <f>M13</f>
        <v>1</v>
      </c>
      <c r="K20" s="15">
        <f>M9</f>
        <v>1</v>
      </c>
      <c r="L20" s="16">
        <f>IF(J20&lt;&gt;"",IF(J20&gt;K20,3,IF(J20=K20,1,0)),"")</f>
        <v>1</v>
      </c>
      <c r="N20" s="3">
        <f>IF(RTRunde2!C12&lt;&gt;N19,RTRunde2!C12,"")</f>
        <v>3</v>
      </c>
      <c r="O20" s="25" t="str">
        <f>RTRunde2!D12</f>
        <v>Augusta</v>
      </c>
      <c r="S20" s="26">
        <f>RTRunde2!E12</f>
        <v>2</v>
      </c>
      <c r="T20" s="25" t="str">
        <f>IF(O20&gt;"",RTRunde2!I12,"")</f>
        <v>(-3/1)</v>
      </c>
    </row>
    <row r="21" spans="1:20" ht="21" customHeight="1" thickBot="1">
      <c r="A21" s="17">
        <f>O7</f>
        <v>0</v>
      </c>
      <c r="B21" s="18">
        <f>O9</f>
        <v>0</v>
      </c>
      <c r="C21" s="13">
        <f>IF(A21&lt;&gt;"",IF(A21&gt;B21,3,IF(A21=B21,1,0)),"")</f>
        <v>1</v>
      </c>
      <c r="D21" s="17">
        <f>O9</f>
        <v>0</v>
      </c>
      <c r="E21" s="18">
        <f>O7</f>
        <v>0</v>
      </c>
      <c r="F21" s="13">
        <f>IF(D21&lt;&gt;"",IF(D21&gt;E21,3,IF(D21=E21,1,0)),"")</f>
        <v>1</v>
      </c>
      <c r="G21" s="17">
        <f>N11</f>
        <v>3</v>
      </c>
      <c r="H21" s="18">
        <f>N13</f>
        <v>0</v>
      </c>
      <c r="I21" s="13">
        <f>IF(G21&lt;&gt;"",IF(G21&gt;H21,3,IF(G21=H21,1,0)),"")</f>
        <v>3</v>
      </c>
      <c r="J21" s="17">
        <f>N13</f>
        <v>0</v>
      </c>
      <c r="K21" s="18">
        <f>N11</f>
        <v>3</v>
      </c>
      <c r="L21" s="13">
        <f>IF(J21&lt;&gt;"",IF(J21&gt;K21,3,IF(J21=K21,1,0)),"")</f>
        <v>0</v>
      </c>
      <c r="N21" s="3">
        <f>IF(RTRunde2!C13&lt;&gt;N20,RTRunde2!C13,"")</f>
      </c>
      <c r="O21" s="25" t="str">
        <f>RTRunde2!D13</f>
        <v>Uerkner-Team</v>
      </c>
      <c r="S21" s="26">
        <f>RTRunde2!E13</f>
        <v>2</v>
      </c>
      <c r="T21" s="25" t="str">
        <f>IF(O21&gt;"",RTRunde2!I13,"")</f>
        <v>(-3/1)</v>
      </c>
    </row>
    <row r="22" spans="1:12" ht="21" customHeight="1" thickBot="1">
      <c r="A22" s="10">
        <f>IF(A19&lt;&gt;"",SUM(A19:A21),"")</f>
        <v>1</v>
      </c>
      <c r="B22" s="11">
        <f>IF(A19&lt;&gt;"",SUM(B19:B21),"")</f>
        <v>4</v>
      </c>
      <c r="C22" s="19">
        <f>IF(A19&lt;&gt;"",SUM(C19:C21),"")</f>
        <v>2</v>
      </c>
      <c r="D22" s="10">
        <f>IF(D19&lt;&gt;"",SUM(D19:D21),"")</f>
        <v>1</v>
      </c>
      <c r="E22" s="11">
        <f>IF(D19&lt;&gt;"",SUM(E19:E21),"")</f>
        <v>4</v>
      </c>
      <c r="F22" s="19">
        <f>IF(D19&lt;&gt;"",SUM(F19:F21),"")</f>
        <v>2</v>
      </c>
      <c r="G22" s="10">
        <f>IF(G19&lt;&gt;"",SUM(G19:G21),"")</f>
        <v>9</v>
      </c>
      <c r="H22" s="11">
        <f>IF(G19&lt;&gt;"",SUM(H19:H21),"")</f>
        <v>0</v>
      </c>
      <c r="I22" s="19">
        <f>IF(G19&lt;&gt;"",SUM(I19:I21),"")</f>
        <v>9</v>
      </c>
      <c r="J22" s="10">
        <f>IF(J19&lt;&gt;"",SUM(J19:J21),"")</f>
        <v>2</v>
      </c>
      <c r="K22" s="11">
        <f>IF(J19&lt;&gt;"",SUM(K19:K21),"")</f>
        <v>5</v>
      </c>
      <c r="L22" s="19">
        <f>IF(J19&lt;&gt;"",SUM(L19:L21),"")</f>
        <v>2</v>
      </c>
    </row>
    <row r="23" spans="1:12" ht="21" customHeight="1" thickBot="1">
      <c r="A23" s="65">
        <f>IF(A19&lt;&gt;"",A22-B22,"")</f>
        <v>-3</v>
      </c>
      <c r="B23" s="66"/>
      <c r="C23" s="20"/>
      <c r="D23" s="65">
        <f>IF(D19&lt;&gt;"",D22-E22,"")</f>
        <v>-3</v>
      </c>
      <c r="E23" s="66"/>
      <c r="F23" s="20"/>
      <c r="G23" s="65">
        <f>IF(G19&lt;&gt;"",G22-H22,"")</f>
        <v>9</v>
      </c>
      <c r="H23" s="66"/>
      <c r="I23" s="20"/>
      <c r="J23" s="65">
        <f>IF(J19&lt;&gt;"",J22-K22,"")</f>
        <v>-3</v>
      </c>
      <c r="K23" s="66"/>
      <c r="L23" s="20"/>
    </row>
  </sheetData>
  <sheetProtection/>
  <mergeCells count="58">
    <mergeCell ref="A1:N1"/>
    <mergeCell ref="C2:M2"/>
    <mergeCell ref="C4:M4"/>
    <mergeCell ref="D6:G6"/>
    <mergeCell ref="H6:I6"/>
    <mergeCell ref="A7:C8"/>
    <mergeCell ref="D7:G7"/>
    <mergeCell ref="H7:I7"/>
    <mergeCell ref="J7:J8"/>
    <mergeCell ref="K7:K8"/>
    <mergeCell ref="L7:L8"/>
    <mergeCell ref="M7:M8"/>
    <mergeCell ref="N7:N8"/>
    <mergeCell ref="O7:O8"/>
    <mergeCell ref="D8:G8"/>
    <mergeCell ref="H8:I8"/>
    <mergeCell ref="A9:C10"/>
    <mergeCell ref="D9:G9"/>
    <mergeCell ref="H9:I9"/>
    <mergeCell ref="J9:J10"/>
    <mergeCell ref="K9:K10"/>
    <mergeCell ref="L9:L10"/>
    <mergeCell ref="M9:M10"/>
    <mergeCell ref="N9:N10"/>
    <mergeCell ref="O9:O10"/>
    <mergeCell ref="D10:G10"/>
    <mergeCell ref="H10:I10"/>
    <mergeCell ref="A11:C12"/>
    <mergeCell ref="D11:G11"/>
    <mergeCell ref="H11:I11"/>
    <mergeCell ref="J11:J12"/>
    <mergeCell ref="K11:K12"/>
    <mergeCell ref="L11:L12"/>
    <mergeCell ref="M11:M12"/>
    <mergeCell ref="N11:N12"/>
    <mergeCell ref="O11:O12"/>
    <mergeCell ref="D12:G12"/>
    <mergeCell ref="H12:I12"/>
    <mergeCell ref="N13:N14"/>
    <mergeCell ref="O13:O14"/>
    <mergeCell ref="D14:G14"/>
    <mergeCell ref="H14:I14"/>
    <mergeCell ref="A18:C18"/>
    <mergeCell ref="D18:F18"/>
    <mergeCell ref="G18:I18"/>
    <mergeCell ref="J18:L18"/>
    <mergeCell ref="A13:C14"/>
    <mergeCell ref="D13:G13"/>
    <mergeCell ref="A23:B23"/>
    <mergeCell ref="D23:E23"/>
    <mergeCell ref="G23:H23"/>
    <mergeCell ref="J23:K23"/>
    <mergeCell ref="C3:M3"/>
    <mergeCell ref="M13:M14"/>
    <mergeCell ref="H13:I13"/>
    <mergeCell ref="J13:J14"/>
    <mergeCell ref="K13:K14"/>
    <mergeCell ref="L13:L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RapRunde2!A7</f>
        <v>Augusta</v>
      </c>
      <c r="B2">
        <f>IF(RapRunde2!A$22&lt;&gt;"",RapRunde2!A$22,0)</f>
        <v>1</v>
      </c>
      <c r="C2">
        <f>IF(RapRunde2!B$22&lt;&gt;"",RapRunde2!B$22,0)</f>
        <v>4</v>
      </c>
      <c r="D2">
        <f>IF(RapRunde2!C$22&lt;&gt;"",RapRunde2!C$22,0)</f>
        <v>2</v>
      </c>
      <c r="E2">
        <f>D2*100000-F2*1000+(B2-C2)*100+B2</f>
        <v>196701</v>
      </c>
      <c r="F2">
        <f>COUNT(RapRunde2!A$19:A$21)</f>
        <v>3</v>
      </c>
      <c r="G2">
        <f>RANK(E2,E$2:E$5)</f>
        <v>3</v>
      </c>
      <c r="H2">
        <f>E2*10+9-J2</f>
        <v>1967017</v>
      </c>
      <c r="I2">
        <f>IF(SUM($D$2:$D$5)&gt;0,RANK(H2,H$2:H$5),"")</f>
        <v>3</v>
      </c>
      <c r="J2">
        <f>ROW(G2)</f>
        <v>2</v>
      </c>
    </row>
    <row r="3" spans="1:10" ht="12.75">
      <c r="A3" t="str">
        <f>RapRunde2!A9</f>
        <v>Uerkner-Team</v>
      </c>
      <c r="B3">
        <f>IF(RapRunde2!D$22&lt;&gt;"",RapRunde2!D$22,0)</f>
        <v>1</v>
      </c>
      <c r="C3">
        <f>IF(RapRunde2!E$22&lt;&gt;"",RapRunde2!E$22,0)</f>
        <v>4</v>
      </c>
      <c r="D3">
        <f>IF(RapRunde2!F$22&lt;&gt;"",RapRunde2!F$22,0)</f>
        <v>2</v>
      </c>
      <c r="E3">
        <f>D3*100000-F3*1000+(B3-C3)*100+B3</f>
        <v>196701</v>
      </c>
      <c r="F3">
        <f>COUNT(RapRunde2!D$19:D$21)</f>
        <v>3</v>
      </c>
      <c r="G3">
        <f>RANK(E3,E$2:E$5)</f>
        <v>3</v>
      </c>
      <c r="H3">
        <f>E3*10+9-J3</f>
        <v>1967016</v>
      </c>
      <c r="I3">
        <f>IF(SUM($D$2:$D$5)&gt;0,RANK(H3,H$2:H$5),"")</f>
        <v>4</v>
      </c>
      <c r="J3">
        <f>ROW(G3)</f>
        <v>3</v>
      </c>
    </row>
    <row r="4" spans="1:10" ht="12.75">
      <c r="A4" t="str">
        <f>RapRunde2!A11</f>
        <v>Kommt noch</v>
      </c>
      <c r="B4">
        <f>IF(RapRunde2!G$22&lt;&gt;"",RapRunde2!G$22,0)</f>
        <v>9</v>
      </c>
      <c r="C4">
        <f>IF(RapRunde2!H$22&lt;&gt;"",RapRunde2!H$22,0)</f>
        <v>0</v>
      </c>
      <c r="D4">
        <f>IF(RapRunde2!I$22&lt;&gt;"",RapRunde2!I$22,0)</f>
        <v>9</v>
      </c>
      <c r="E4">
        <f>D4*100000-F4*1000+(B4-C4)*100+B4</f>
        <v>897909</v>
      </c>
      <c r="F4">
        <f>COUNT(RapRunde2!G$19:G$21)</f>
        <v>3</v>
      </c>
      <c r="G4">
        <f>RANK(E4,E$2:E$5)</f>
        <v>1</v>
      </c>
      <c r="H4">
        <f>E4*10+9-J4</f>
        <v>8979095</v>
      </c>
      <c r="I4">
        <f>IF(SUM($D$2:$D$5)&gt;0,RANK(H4,H$2:H$5),"")</f>
        <v>1</v>
      </c>
      <c r="J4">
        <f>ROW(G4)</f>
        <v>4</v>
      </c>
    </row>
    <row r="5" spans="1:10" ht="12.75">
      <c r="A5" t="str">
        <f>RapRunde2!A13</f>
        <v>Woodis</v>
      </c>
      <c r="B5">
        <f>IF(RapRunde2!J$22&lt;&gt;"",RapRunde2!J$22,0)</f>
        <v>2</v>
      </c>
      <c r="C5">
        <f>IF(RapRunde2!K$22&lt;&gt;"",RapRunde2!K$22,0)</f>
        <v>5</v>
      </c>
      <c r="D5">
        <f>IF(RapRunde2!L$22&lt;&gt;"",RapRunde2!L$22,0)</f>
        <v>2</v>
      </c>
      <c r="E5">
        <f>D5*100000-F5*1000+(B5-C5)*100+B5</f>
        <v>196702</v>
      </c>
      <c r="F5">
        <f>COUNT(RapRunde2!J$19:J$21)</f>
        <v>3</v>
      </c>
      <c r="G5">
        <f>RANK(E5,E$2:E$5)</f>
        <v>2</v>
      </c>
      <c r="H5">
        <f>E5*10+9-J5</f>
        <v>1967024</v>
      </c>
      <c r="I5">
        <f>IF(SUM($D$2:$D$5)&gt;0,RANK(H5,H$2:H$5),"")</f>
        <v>2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Kommt noch</v>
      </c>
      <c r="E10">
        <f ca="1">IF(ISERROR(INDIRECT("D"&amp;$B10)),"",INDIRECT("D"&amp;$B10))</f>
        <v>9</v>
      </c>
      <c r="F10">
        <f ca="1">IF(ISERROR(INDIRECT("B"&amp;$B10)),"",INDIRECT("B"&amp;$B10))</f>
        <v>9</v>
      </c>
      <c r="G10">
        <f ca="1">IF(ISERROR(INDIRECT("C"&amp;$B10)),"",INDIRECT("C"&amp;$B10))</f>
        <v>0</v>
      </c>
      <c r="H10" s="24" t="str">
        <f>IF(ISERROR(F10-G10),"",IF(F10-G10&gt;0,"+"&amp;F10-G10,F10-G10))</f>
        <v>+9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Woodis</v>
      </c>
      <c r="E11">
        <f ca="1">IF(ISERROR(INDIRECT("D"&amp;$B11)),"",INDIRECT("D"&amp;$B11))</f>
        <v>2</v>
      </c>
      <c r="F11">
        <f ca="1">IF(ISERROR(INDIRECT("B"&amp;$B11)),"",INDIRECT("B"&amp;$B11))</f>
        <v>2</v>
      </c>
      <c r="G11">
        <f ca="1">IF(ISERROR(INDIRECT("C"&amp;$B11)),"",INDIRECT("C"&amp;$B11))</f>
        <v>5</v>
      </c>
      <c r="H11" s="24">
        <f>IF(ISERROR(F11-G11),"",IF(F11-G11&gt;0,"+"&amp;F11-G11,F11-G11))</f>
        <v>-3</v>
      </c>
      <c r="I11" t="str">
        <f>IF(OR(E11=E10,E11=E12),"("&amp;H11&amp;IF(OR(H11=H10,H11=H12),"/"&amp;F11,"")&amp;")","")</f>
        <v>(-3/2)</v>
      </c>
    </row>
    <row r="12" spans="1:9" ht="12.75">
      <c r="A12">
        <v>3</v>
      </c>
      <c r="B12">
        <f>SUMIF(I$2:I$5,A12,J$2:J$5)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Augusta</v>
      </c>
      <c r="E12">
        <f ca="1">IF(ISERROR(INDIRECT("D"&amp;$B12)),"",INDIRECT("D"&amp;$B12))</f>
        <v>2</v>
      </c>
      <c r="F12">
        <f ca="1">IF(ISERROR(INDIRECT("B"&amp;$B12)),"",INDIRECT("B"&amp;$B12))</f>
        <v>1</v>
      </c>
      <c r="G12">
        <f ca="1">IF(ISERROR(INDIRECT("C"&amp;$B12)),"",INDIRECT("C"&amp;$B12))</f>
        <v>4</v>
      </c>
      <c r="H12" s="24">
        <f>IF(ISERROR(F12-G12),"",IF(F12-G12&gt;0,"+"&amp;F12-G12,F12-G12))</f>
        <v>-3</v>
      </c>
      <c r="I12" t="str">
        <f>IF(OR(E12=E11,E12=E13),"("&amp;H12&amp;IF(OR(H12=H11,H12=H13),"/"&amp;F12,"")&amp;")","")</f>
        <v>(-3/1)</v>
      </c>
    </row>
    <row r="13" spans="1:9" ht="12.75">
      <c r="A13">
        <v>4</v>
      </c>
      <c r="B13">
        <f>SUMIF(I$2:I$5,A13,J$2:J$5)</f>
        <v>3</v>
      </c>
      <c r="C13">
        <f ca="1">IF(ISERROR(INDIRECT("G"&amp;$B13)),"",INDIRECT("G"&amp;$B13))</f>
        <v>3</v>
      </c>
      <c r="D13" t="str">
        <f ca="1">IF(ISERROR(INDIRECT("A"&amp;$B13)),"",INDIRECT("A"&amp;$B13))</f>
        <v>Uerkner-Team</v>
      </c>
      <c r="E13">
        <f ca="1">IF(ISERROR(INDIRECT("D"&amp;$B13)),"",INDIRECT("D"&amp;$B13))</f>
        <v>2</v>
      </c>
      <c r="F13">
        <f ca="1">IF(ISERROR(INDIRECT("B"&amp;$B13)),"",INDIRECT("B"&amp;$B13))</f>
        <v>1</v>
      </c>
      <c r="G13">
        <f ca="1">IF(ISERROR(INDIRECT("C"&amp;$B13)),"",INDIRECT("C"&amp;$B13))</f>
        <v>4</v>
      </c>
      <c r="H13" s="24">
        <f>IF(ISERROR(F13-G13),"",IF(F13-G13&gt;0,"+"&amp;F13-G13,F13-G13))</f>
        <v>-3</v>
      </c>
      <c r="I13" t="str">
        <f>IF(E13=E12,"("&amp;H13&amp;IF(H13=H12,"/"&amp;F13,"")&amp;")","")</f>
        <v>(-3/1)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4">
      <selection activeCell="B27" sqref="B27"/>
    </sheetView>
  </sheetViews>
  <sheetFormatPr defaultColWidth="11.421875" defaultRowHeight="12.75"/>
  <cols>
    <col min="1" max="1" width="8.7109375" style="0" customWidth="1"/>
    <col min="7" max="7" width="4.7109375" style="0" customWidth="1"/>
  </cols>
  <sheetData>
    <row r="1" spans="1:8" ht="21">
      <c r="A1" s="46" t="s">
        <v>24</v>
      </c>
      <c r="B1" s="46"/>
      <c r="C1" s="46"/>
      <c r="D1" s="46"/>
      <c r="E1" s="46"/>
      <c r="F1" s="46"/>
      <c r="G1" s="46"/>
      <c r="H1" s="46"/>
    </row>
    <row r="2" spans="1:8" ht="21">
      <c r="A2" s="27" t="s">
        <v>21</v>
      </c>
      <c r="B2" s="28"/>
      <c r="C2" s="45" t="s">
        <v>42</v>
      </c>
      <c r="D2" s="45"/>
      <c r="E2" s="45"/>
      <c r="F2" s="23"/>
      <c r="G2" s="23"/>
      <c r="H2" s="23"/>
    </row>
    <row r="3" spans="1:8" ht="15">
      <c r="A3" s="27" t="s">
        <v>0</v>
      </c>
      <c r="B3" s="29"/>
      <c r="C3" s="45" t="s">
        <v>30</v>
      </c>
      <c r="D3" s="45"/>
      <c r="E3" s="45"/>
      <c r="F3" s="1"/>
      <c r="G3" s="1"/>
      <c r="H3" s="1"/>
    </row>
    <row r="4" spans="1:8" ht="15">
      <c r="A4" s="29" t="s">
        <v>1</v>
      </c>
      <c r="B4" s="29"/>
      <c r="C4" s="41" t="s">
        <v>25</v>
      </c>
      <c r="D4" s="41"/>
      <c r="E4" s="41"/>
      <c r="F4" s="1"/>
      <c r="G4" s="1"/>
      <c r="H4" s="1"/>
    </row>
    <row r="8" spans="1:8" ht="15">
      <c r="A8" s="7" t="s">
        <v>44</v>
      </c>
      <c r="B8" s="1"/>
      <c r="C8" s="1"/>
      <c r="D8" s="1"/>
      <c r="E8" s="1"/>
      <c r="F8" s="1"/>
      <c r="G8" s="1"/>
      <c r="H8" s="1"/>
    </row>
    <row r="9" spans="1:8" ht="15">
      <c r="A9" s="31">
        <v>1</v>
      </c>
      <c r="B9" s="37" t="s">
        <v>28</v>
      </c>
      <c r="C9" s="38"/>
      <c r="D9" s="38"/>
      <c r="E9" s="38"/>
      <c r="F9" s="38"/>
      <c r="G9" s="8"/>
      <c r="H9" s="5">
        <v>9</v>
      </c>
    </row>
    <row r="10" spans="1:8" ht="15">
      <c r="A10" s="31">
        <v>2</v>
      </c>
      <c r="B10" s="39" t="s">
        <v>29</v>
      </c>
      <c r="C10" s="40"/>
      <c r="D10" s="40"/>
      <c r="E10" s="40"/>
      <c r="F10" s="40"/>
      <c r="G10" s="8"/>
      <c r="H10" s="5">
        <v>4</v>
      </c>
    </row>
    <row r="11" spans="1:8" ht="15">
      <c r="A11" s="31">
        <v>3</v>
      </c>
      <c r="B11" s="39" t="s">
        <v>26</v>
      </c>
      <c r="C11" s="40"/>
      <c r="D11" s="40"/>
      <c r="E11" s="40"/>
      <c r="F11" s="40"/>
      <c r="G11" s="8"/>
      <c r="H11" s="5">
        <v>3</v>
      </c>
    </row>
    <row r="12" spans="1:8" ht="15">
      <c r="A12" s="31">
        <v>4</v>
      </c>
      <c r="B12" s="39" t="s">
        <v>27</v>
      </c>
      <c r="C12" s="40"/>
      <c r="D12" s="40"/>
      <c r="E12" s="40"/>
      <c r="F12" s="40"/>
      <c r="G12" s="8"/>
      <c r="H12" s="5">
        <v>1</v>
      </c>
    </row>
    <row r="14" spans="1:8" ht="15">
      <c r="A14" s="7" t="s">
        <v>45</v>
      </c>
      <c r="B14" s="1"/>
      <c r="C14" s="1"/>
      <c r="D14" s="1"/>
      <c r="E14" s="1"/>
      <c r="F14" s="1"/>
      <c r="G14" s="1"/>
      <c r="H14" s="1"/>
    </row>
    <row r="15" spans="1:8" ht="15">
      <c r="A15" s="31">
        <v>1</v>
      </c>
      <c r="B15" s="37" t="s">
        <v>28</v>
      </c>
      <c r="C15" s="38"/>
      <c r="D15" s="38"/>
      <c r="E15" s="38"/>
      <c r="F15" s="38"/>
      <c r="G15" s="8"/>
      <c r="H15" s="5">
        <v>9</v>
      </c>
    </row>
    <row r="16" spans="1:8" ht="15">
      <c r="A16" s="31">
        <v>2</v>
      </c>
      <c r="B16" s="39" t="s">
        <v>29</v>
      </c>
      <c r="C16" s="40"/>
      <c r="D16" s="40"/>
      <c r="E16" s="40"/>
      <c r="F16" s="40"/>
      <c r="G16" s="8"/>
      <c r="H16" s="5">
        <v>2</v>
      </c>
    </row>
    <row r="17" spans="1:8" ht="15">
      <c r="A17" s="31">
        <v>3</v>
      </c>
      <c r="B17" s="39" t="s">
        <v>26</v>
      </c>
      <c r="C17" s="40"/>
      <c r="D17" s="40"/>
      <c r="E17" s="40"/>
      <c r="F17" s="40"/>
      <c r="G17" s="8"/>
      <c r="H17" s="5">
        <v>2</v>
      </c>
    </row>
    <row r="18" spans="1:8" ht="15">
      <c r="A18" s="31">
        <v>4</v>
      </c>
      <c r="B18" s="39" t="s">
        <v>27</v>
      </c>
      <c r="C18" s="40"/>
      <c r="D18" s="40"/>
      <c r="E18" s="40"/>
      <c r="F18" s="40"/>
      <c r="G18" s="8"/>
      <c r="H18" s="5">
        <v>2</v>
      </c>
    </row>
    <row r="20" spans="1:8" ht="17.25">
      <c r="A20" s="32" t="s">
        <v>43</v>
      </c>
      <c r="B20" s="33"/>
      <c r="C20" s="33"/>
      <c r="D20" s="33"/>
      <c r="E20" s="33"/>
      <c r="F20" s="33"/>
      <c r="G20" s="33"/>
      <c r="H20" s="33"/>
    </row>
    <row r="21" spans="1:8" ht="17.25">
      <c r="A21" s="34">
        <v>1</v>
      </c>
      <c r="B21" s="79" t="s">
        <v>28</v>
      </c>
      <c r="C21" s="80"/>
      <c r="D21" s="80"/>
      <c r="E21" s="80"/>
      <c r="F21" s="80"/>
      <c r="G21" s="35"/>
      <c r="H21" s="36">
        <f>H9+H15</f>
        <v>18</v>
      </c>
    </row>
    <row r="22" spans="1:8" ht="17.25">
      <c r="A22" s="34">
        <v>2</v>
      </c>
      <c r="B22" s="81" t="s">
        <v>29</v>
      </c>
      <c r="C22" s="82"/>
      <c r="D22" s="82"/>
      <c r="E22" s="82"/>
      <c r="F22" s="82"/>
      <c r="G22" s="35"/>
      <c r="H22" s="36">
        <f>H10+H16</f>
        <v>6</v>
      </c>
    </row>
    <row r="23" spans="1:8" ht="17.25">
      <c r="A23" s="34">
        <v>3</v>
      </c>
      <c r="B23" s="81" t="s">
        <v>26</v>
      </c>
      <c r="C23" s="82"/>
      <c r="D23" s="82"/>
      <c r="E23" s="82"/>
      <c r="F23" s="82"/>
      <c r="G23" s="35"/>
      <c r="H23" s="36">
        <f>H11+H17</f>
        <v>5</v>
      </c>
    </row>
    <row r="24" spans="1:8" ht="17.25">
      <c r="A24" s="34">
        <v>4</v>
      </c>
      <c r="B24" s="81" t="s">
        <v>27</v>
      </c>
      <c r="C24" s="82"/>
      <c r="D24" s="82"/>
      <c r="E24" s="82"/>
      <c r="F24" s="82"/>
      <c r="G24" s="35"/>
      <c r="H24" s="36">
        <f>H12+H18</f>
        <v>3</v>
      </c>
    </row>
    <row r="26" spans="2:4" ht="12.75">
      <c r="B26" t="s">
        <v>46</v>
      </c>
      <c r="C26" t="s">
        <v>37</v>
      </c>
      <c r="D26" t="s">
        <v>47</v>
      </c>
    </row>
  </sheetData>
  <sheetProtection/>
  <mergeCells count="16">
    <mergeCell ref="B21:F21"/>
    <mergeCell ref="B22:F22"/>
    <mergeCell ref="B23:F23"/>
    <mergeCell ref="B24:F24"/>
    <mergeCell ref="B11:F11"/>
    <mergeCell ref="B12:F12"/>
    <mergeCell ref="B15:F15"/>
    <mergeCell ref="B16:F16"/>
    <mergeCell ref="B17:F17"/>
    <mergeCell ref="B18:F18"/>
    <mergeCell ref="A1:H1"/>
    <mergeCell ref="C2:E2"/>
    <mergeCell ref="C3:E3"/>
    <mergeCell ref="C4:E4"/>
    <mergeCell ref="B9:F9"/>
    <mergeCell ref="B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2014-09-06T15:05:42Z</cp:lastPrinted>
  <dcterms:created xsi:type="dcterms:W3CDTF">2002-10-22T07:39:55Z</dcterms:created>
  <dcterms:modified xsi:type="dcterms:W3CDTF">2014-09-06T15:16:18Z</dcterms:modified>
  <cp:category/>
  <cp:version/>
  <cp:contentType/>
  <cp:contentStatus/>
</cp:coreProperties>
</file>